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0E59FC9E-4F36-4CD2-91F8-3E1B0051E3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kDGAvQDP76IAty+L0ds/NZAc9hFVIn1QIL2oOJ2+bq8="/>
    </ext>
  </extLst>
</workbook>
</file>

<file path=xl/calcChain.xml><?xml version="1.0" encoding="utf-8"?>
<calcChain xmlns="http://schemas.openxmlformats.org/spreadsheetml/2006/main">
  <c r="G32" i="1" l="1"/>
  <c r="G28" i="1"/>
  <c r="G24" i="1"/>
  <c r="G16" i="1"/>
  <c r="H16" i="1" s="1"/>
  <c r="G23" i="1"/>
  <c r="G14" i="1"/>
  <c r="G8" i="1"/>
  <c r="G19" i="1"/>
  <c r="G33" i="1"/>
  <c r="H23" i="1"/>
  <c r="H32" i="1"/>
  <c r="C12" i="1"/>
  <c r="C29" i="1"/>
  <c r="C18" i="1"/>
  <c r="D18" i="1" s="1"/>
  <c r="H40" i="1"/>
  <c r="H33" i="1"/>
  <c r="C35" i="1"/>
  <c r="D35" i="1" s="1"/>
  <c r="C32" i="1"/>
  <c r="D32" i="1"/>
  <c r="H36" i="1"/>
  <c r="H35" i="1"/>
  <c r="F28" i="1"/>
  <c r="F24" i="1"/>
  <c r="B24" i="1"/>
  <c r="D24" i="1" s="1"/>
  <c r="H22" i="1"/>
  <c r="F19" i="1"/>
  <c r="H18" i="1"/>
  <c r="B18" i="1"/>
  <c r="F14" i="1"/>
  <c r="F12" i="1"/>
  <c r="H12" i="1" s="1"/>
  <c r="B12" i="1"/>
  <c r="F10" i="1"/>
  <c r="H10" i="1" s="1"/>
  <c r="F8" i="1"/>
  <c r="F45" i="1" s="1"/>
  <c r="H19" i="1" l="1"/>
  <c r="H14" i="1"/>
  <c r="D12" i="1"/>
  <c r="H28" i="1"/>
  <c r="H24" i="1"/>
  <c r="G45" i="1"/>
  <c r="H45" i="1" s="1"/>
  <c r="C45" i="1"/>
  <c r="D29" i="1"/>
  <c r="B45" i="1"/>
  <c r="H8" i="1"/>
  <c r="F46" i="1" l="1"/>
  <c r="F48" i="1" s="1"/>
  <c r="D45" i="1"/>
</calcChain>
</file>

<file path=xl/sharedStrings.xml><?xml version="1.0" encoding="utf-8"?>
<sst xmlns="http://schemas.openxmlformats.org/spreadsheetml/2006/main" count="74" uniqueCount="54">
  <si>
    <t>FEDERACIÓN REGIONAL DE FUNCIONARIOS DE LA SALUD  MUNICIPALIZADA</t>
  </si>
  <si>
    <t xml:space="preserve">             DE LA REGIÓN METROPOLITANA : FREMESAM</t>
  </si>
  <si>
    <t xml:space="preserve">                                                                                       </t>
  </si>
  <si>
    <t>INGRESOS</t>
  </si>
  <si>
    <t>EGRESOS</t>
  </si>
  <si>
    <t>PRESUPUESTO</t>
  </si>
  <si>
    <t>%</t>
  </si>
  <si>
    <t xml:space="preserve"> </t>
  </si>
  <si>
    <t>SALDO INICIAL</t>
  </si>
  <si>
    <t>1.-COTIZACIONES CONFUSAM</t>
  </si>
  <si>
    <t>8.388 soc. x $1.106 x mes</t>
  </si>
  <si>
    <t>2.-COTIZACIONES I S P</t>
  </si>
  <si>
    <t>8.388 soc. x $583 anual</t>
  </si>
  <si>
    <t>1.-COTIZ. y cuota solidar.</t>
  </si>
  <si>
    <t>3.-CONFERENCIA o CONGRESO NACIONAL</t>
  </si>
  <si>
    <t>8388 soc. x $1.888 x mes</t>
  </si>
  <si>
    <t>4.-CUOTA SOLIDARIA</t>
  </si>
  <si>
    <t>8.388 soc. x $130 x mes</t>
  </si>
  <si>
    <t xml:space="preserve">5.-ASESORIA ABOGADO  </t>
  </si>
  <si>
    <t xml:space="preserve">30 UF mensuales aprox $40.000 por 12 </t>
  </si>
  <si>
    <t>2.-CUOTAS I.S.P.</t>
  </si>
  <si>
    <t>6.- ASESORIA CONTADOR</t>
  </si>
  <si>
    <t xml:space="preserve"> soc. 8388 x $583 anual</t>
  </si>
  <si>
    <t>7.-APORTE TELEFONO</t>
  </si>
  <si>
    <t>$20.000 por dirigente x mes 12 meses</t>
  </si>
  <si>
    <t xml:space="preserve">8.- ART. ESCRITORIO </t>
  </si>
  <si>
    <t xml:space="preserve">9.- GASTOS VARIOS </t>
  </si>
  <si>
    <t>3.-CONFERENCIA  NAC.</t>
  </si>
  <si>
    <t>10.-MOVILIZACION</t>
  </si>
  <si>
    <t xml:space="preserve"> Participantes 64</t>
  </si>
  <si>
    <t>$9.000 por dirigente por 14 dias mensuales</t>
  </si>
  <si>
    <t>$400000 C/U</t>
  </si>
  <si>
    <t>11.-ALIMENTACION</t>
  </si>
  <si>
    <t xml:space="preserve">4.-CUOTAS POR COBRAR </t>
  </si>
  <si>
    <t>$8.000 por dirigente por 14 dias mensuales</t>
  </si>
  <si>
    <t xml:space="preserve">5.-ISP POR COBRAR </t>
  </si>
  <si>
    <t>12.-COMISIONES (3 mm*11)</t>
  </si>
  <si>
    <t>13.-EVENTOS</t>
  </si>
  <si>
    <t>congresos y break</t>
  </si>
  <si>
    <t xml:space="preserve">6.- OTROS INGRESOS </t>
  </si>
  <si>
    <t>14.- INVERSIONES</t>
  </si>
  <si>
    <t>15.- IMAGEN FEDERATIVA</t>
  </si>
  <si>
    <t>(chaquetas, banderas, agendas)</t>
  </si>
  <si>
    <t>16.- cheque protestado</t>
  </si>
  <si>
    <t xml:space="preserve">FONDOS DE RESERVA </t>
  </si>
  <si>
    <t>TOTALES</t>
  </si>
  <si>
    <t xml:space="preserve">CTA CTE  </t>
  </si>
  <si>
    <t xml:space="preserve">SALDO EN CAJA </t>
  </si>
  <si>
    <t xml:space="preserve">                 CESAR VASQUEZ BUSTOS </t>
  </si>
  <si>
    <t>GISLENA REYES VERGARA</t>
  </si>
  <si>
    <t>TESORERO</t>
  </si>
  <si>
    <t>PRESIDENTA</t>
  </si>
  <si>
    <t>PRESUPUESTO EJECUTADO FREMESAM A ABRIL 2026</t>
  </si>
  <si>
    <t>SALDO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</si>
</sst>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"/>
    <numFmt numFmtId="165" formatCode="&quot;$&quot;#,##0"/>
    <numFmt numFmtId="166" formatCode="[$$-340A]\ #,##0"/>
    <numFmt numFmtId="167" formatCode="_ [$$-340A]* #,##0_ ;_ [$$-340A]* \-#,##0_ ;_ [$$-340A]* &quot;-&quot;??_ ;_ @_ "/>
    <numFmt numFmtId="168" formatCode="&quot;$&quot;\ #,##0;[Red]\-&quot;$&quot;\ #,##0"/>
  </numFmts>
  <fonts count="2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1"/>
      <color rgb="FFFF0000"/>
      <name val="Arial"/>
    </font>
    <font>
      <b/>
      <sz val="7"/>
      <color theme="1"/>
      <name val="Arial"/>
    </font>
    <font>
      <sz val="8"/>
      <color theme="1"/>
      <name val="Arial"/>
    </font>
    <font>
      <b/>
      <sz val="12"/>
      <color rgb="FFFF0000"/>
      <name val="Arial"/>
    </font>
    <font>
      <b/>
      <sz val="12"/>
      <color rgb="FF0066CC"/>
      <name val="Arial"/>
    </font>
    <font>
      <sz val="12"/>
      <color theme="1"/>
      <name val="Arial"/>
    </font>
    <font>
      <b/>
      <sz val="10"/>
      <color rgb="FF0066CC"/>
      <name val="Arial"/>
    </font>
    <font>
      <sz val="10"/>
      <color rgb="FF0066CC"/>
      <name val="Arial"/>
    </font>
    <font>
      <sz val="11"/>
      <color theme="1"/>
      <name val="Calibri"/>
    </font>
    <font>
      <b/>
      <sz val="11"/>
      <color theme="1"/>
      <name val="Arial"/>
      <family val="2"/>
    </font>
    <font>
      <b/>
      <sz val="12"/>
      <color rgb="FF0066CC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0" fontId="7" fillId="0" borderId="5" xfId="0" applyFont="1" applyBorder="1"/>
    <xf numFmtId="166" fontId="7" fillId="0" borderId="6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164" fontId="7" fillId="0" borderId="9" xfId="0" applyNumberFormat="1" applyFont="1" applyBorder="1"/>
    <xf numFmtId="9" fontId="7" fillId="0" borderId="10" xfId="0" applyNumberFormat="1" applyFont="1" applyBorder="1"/>
    <xf numFmtId="0" fontId="4" fillId="0" borderId="11" xfId="0" applyFont="1" applyBorder="1" applyAlignment="1">
      <alignment horizontal="left"/>
    </xf>
    <xf numFmtId="165" fontId="9" fillId="0" borderId="0" xfId="0" applyNumberFormat="1" applyFont="1"/>
    <xf numFmtId="166" fontId="4" fillId="0" borderId="12" xfId="0" applyNumberFormat="1" applyFont="1" applyBorder="1" applyAlignment="1">
      <alignment horizontal="center"/>
    </xf>
    <xf numFmtId="9" fontId="4" fillId="0" borderId="13" xfId="0" applyNumberFormat="1" applyFont="1" applyBorder="1" applyAlignment="1">
      <alignment horizontal="center"/>
    </xf>
    <xf numFmtId="0" fontId="4" fillId="0" borderId="11" xfId="0" applyFont="1" applyBorder="1"/>
    <xf numFmtId="165" fontId="8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9" fontId="8" fillId="0" borderId="13" xfId="0" applyNumberFormat="1" applyFont="1" applyBorder="1" applyAlignment="1">
      <alignment horizontal="center"/>
    </xf>
    <xf numFmtId="0" fontId="5" fillId="0" borderId="11" xfId="0" applyFont="1" applyBorder="1"/>
    <xf numFmtId="167" fontId="4" fillId="0" borderId="12" xfId="0" applyNumberFormat="1" applyFont="1" applyBorder="1" applyAlignment="1">
      <alignment horizontal="center"/>
    </xf>
    <xf numFmtId="0" fontId="10" fillId="0" borderId="11" xfId="0" applyFont="1" applyBorder="1"/>
    <xf numFmtId="165" fontId="8" fillId="0" borderId="12" xfId="0" applyNumberFormat="1" applyFont="1" applyBorder="1"/>
    <xf numFmtId="164" fontId="8" fillId="0" borderId="1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10" fillId="0" borderId="14" xfId="0" applyFont="1" applyBorder="1"/>
    <xf numFmtId="165" fontId="8" fillId="0" borderId="15" xfId="0" applyNumberFormat="1" applyFont="1" applyBorder="1"/>
    <xf numFmtId="164" fontId="4" fillId="0" borderId="15" xfId="0" applyNumberFormat="1" applyFont="1" applyBorder="1"/>
    <xf numFmtId="9" fontId="4" fillId="0" borderId="16" xfId="0" applyNumberFormat="1" applyFont="1" applyBorder="1" applyAlignment="1">
      <alignment horizontal="center"/>
    </xf>
    <xf numFmtId="0" fontId="11" fillId="0" borderId="12" xfId="0" applyFont="1" applyBorder="1"/>
    <xf numFmtId="165" fontId="11" fillId="0" borderId="12" xfId="0" applyNumberFormat="1" applyFont="1" applyBorder="1"/>
    <xf numFmtId="9" fontId="8" fillId="0" borderId="17" xfId="0" applyNumberFormat="1" applyFont="1" applyBorder="1" applyAlignment="1">
      <alignment horizontal="center"/>
    </xf>
    <xf numFmtId="164" fontId="3" fillId="0" borderId="0" xfId="0" applyNumberFormat="1" applyFont="1"/>
    <xf numFmtId="166" fontId="4" fillId="0" borderId="12" xfId="0" applyNumberFormat="1" applyFont="1" applyBorder="1"/>
    <xf numFmtId="0" fontId="4" fillId="0" borderId="12" xfId="0" applyFont="1" applyBorder="1"/>
    <xf numFmtId="165" fontId="4" fillId="0" borderId="12" xfId="0" applyNumberFormat="1" applyFont="1" applyBorder="1"/>
    <xf numFmtId="0" fontId="10" fillId="0" borderId="12" xfId="0" applyFont="1" applyBorder="1"/>
    <xf numFmtId="0" fontId="12" fillId="0" borderId="12" xfId="0" applyFont="1" applyBorder="1"/>
    <xf numFmtId="9" fontId="4" fillId="0" borderId="17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left"/>
    </xf>
    <xf numFmtId="168" fontId="4" fillId="0" borderId="12" xfId="0" applyNumberFormat="1" applyFont="1" applyBorder="1"/>
    <xf numFmtId="164" fontId="1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0" borderId="12" xfId="0" applyNumberFormat="1" applyFont="1" applyBorder="1"/>
    <xf numFmtId="166" fontId="5" fillId="0" borderId="12" xfId="0" applyNumberFormat="1" applyFont="1" applyBorder="1"/>
    <xf numFmtId="165" fontId="4" fillId="0" borderId="12" xfId="0" applyNumberFormat="1" applyFont="1" applyBorder="1" applyAlignment="1">
      <alignment horizontal="right"/>
    </xf>
    <xf numFmtId="0" fontId="13" fillId="0" borderId="14" xfId="0" applyFont="1" applyBorder="1"/>
    <xf numFmtId="167" fontId="4" fillId="0" borderId="15" xfId="0" applyNumberFormat="1" applyFont="1" applyBorder="1"/>
    <xf numFmtId="166" fontId="5" fillId="0" borderId="15" xfId="0" applyNumberFormat="1" applyFont="1" applyBorder="1"/>
    <xf numFmtId="9" fontId="4" fillId="0" borderId="18" xfId="0" applyNumberFormat="1" applyFont="1" applyBorder="1" applyAlignment="1">
      <alignment horizontal="center"/>
    </xf>
    <xf numFmtId="0" fontId="5" fillId="0" borderId="14" xfId="0" applyFont="1" applyBorder="1"/>
    <xf numFmtId="9" fontId="4" fillId="0" borderId="19" xfId="0" applyNumberFormat="1" applyFont="1" applyBorder="1" applyAlignment="1">
      <alignment horizontal="center"/>
    </xf>
    <xf numFmtId="0" fontId="4" fillId="0" borderId="8" xfId="0" applyFont="1" applyBorder="1"/>
    <xf numFmtId="167" fontId="5" fillId="0" borderId="15" xfId="0" applyNumberFormat="1" applyFont="1" applyBorder="1"/>
    <xf numFmtId="9" fontId="5" fillId="0" borderId="19" xfId="0" applyNumberFormat="1" applyFont="1" applyBorder="1" applyAlignment="1">
      <alignment horizontal="center"/>
    </xf>
    <xf numFmtId="165" fontId="4" fillId="0" borderId="15" xfId="0" applyNumberFormat="1" applyFont="1" applyBorder="1"/>
    <xf numFmtId="0" fontId="14" fillId="0" borderId="2" xfId="0" applyFont="1" applyBorder="1"/>
    <xf numFmtId="167" fontId="14" fillId="0" borderId="3" xfId="0" applyNumberFormat="1" applyFont="1" applyBorder="1"/>
    <xf numFmtId="166" fontId="14" fillId="0" borderId="3" xfId="0" applyNumberFormat="1" applyFont="1" applyBorder="1"/>
    <xf numFmtId="9" fontId="14" fillId="0" borderId="4" xfId="0" applyNumberFormat="1" applyFont="1" applyBorder="1" applyAlignment="1">
      <alignment horizontal="center"/>
    </xf>
    <xf numFmtId="165" fontId="14" fillId="0" borderId="3" xfId="0" applyNumberFormat="1" applyFont="1" applyBorder="1"/>
    <xf numFmtId="167" fontId="3" fillId="0" borderId="0" xfId="0" applyNumberFormat="1" applyFont="1"/>
    <xf numFmtId="0" fontId="15" fillId="0" borderId="0" xfId="0" applyFont="1"/>
    <xf numFmtId="165" fontId="16" fillId="0" borderId="0" xfId="0" applyNumberFormat="1" applyFont="1"/>
    <xf numFmtId="0" fontId="17" fillId="0" borderId="0" xfId="0" applyFont="1"/>
    <xf numFmtId="0" fontId="18" fillId="0" borderId="0" xfId="0" applyFont="1"/>
    <xf numFmtId="165" fontId="1" fillId="0" borderId="0" xfId="0" applyNumberFormat="1" applyFont="1"/>
    <xf numFmtId="0" fontId="19" fillId="0" borderId="0" xfId="0" applyFont="1"/>
    <xf numFmtId="166" fontId="20" fillId="0" borderId="12" xfId="0" applyNumberFormat="1" applyFont="1" applyBorder="1"/>
    <xf numFmtId="0" fontId="21" fillId="0" borderId="0" xfId="0" applyFont="1"/>
    <xf numFmtId="164" fontId="20" fillId="0" borderId="12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22" fillId="0" borderId="0" xfId="0" applyFont="1" applyAlignment="1">
      <alignment horizontal="center"/>
    </xf>
    <xf numFmtId="9" fontId="8" fillId="0" borderId="19" xfId="0" applyNumberFormat="1" applyFont="1" applyBorder="1" applyAlignment="1">
      <alignment horizontal="center"/>
    </xf>
    <xf numFmtId="166" fontId="14" fillId="0" borderId="4" xfId="0" applyNumberFormat="1" applyFont="1" applyBorder="1"/>
    <xf numFmtId="9" fontId="23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zoomScale="98" zoomScaleNormal="98" workbookViewId="0">
      <selection activeCell="C49" sqref="C49"/>
    </sheetView>
  </sheetViews>
  <sheetFormatPr baseColWidth="10" defaultColWidth="14.42578125" defaultRowHeight="15" customHeight="1" x14ac:dyDescent="0.25"/>
  <cols>
    <col min="1" max="1" width="27.5703125" customWidth="1"/>
    <col min="2" max="2" width="18.140625" customWidth="1"/>
    <col min="3" max="3" width="16" customWidth="1"/>
    <col min="4" max="4" width="7.7109375" customWidth="1"/>
    <col min="5" max="5" width="32" customWidth="1"/>
    <col min="6" max="6" width="20" customWidth="1"/>
    <col min="7" max="7" width="16.140625" customWidth="1"/>
    <col min="8" max="8" width="12.42578125" customWidth="1"/>
    <col min="9" max="9" width="11.5703125" customWidth="1"/>
    <col min="10" max="11" width="11.42578125" customWidth="1"/>
    <col min="12" max="26" width="10.7109375" customWidth="1"/>
  </cols>
  <sheetData>
    <row r="1" spans="1:26" ht="12.7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84" t="s">
        <v>52</v>
      </c>
      <c r="B3" s="83"/>
      <c r="C3" s="83"/>
      <c r="D3" s="83"/>
      <c r="E3" s="83"/>
      <c r="F3" s="83"/>
      <c r="G3" s="83"/>
      <c r="H3" s="8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3"/>
      <c r="B4" s="3"/>
      <c r="C4" s="4" t="s">
        <v>2</v>
      </c>
      <c r="D4" s="4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5" t="s">
        <v>3</v>
      </c>
      <c r="B5" s="6"/>
      <c r="C5" s="6"/>
      <c r="D5" s="6"/>
      <c r="E5" s="5" t="s">
        <v>4</v>
      </c>
      <c r="F5" s="7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10"/>
      <c r="B6" s="11" t="s">
        <v>5</v>
      </c>
      <c r="C6" s="11" t="s">
        <v>3</v>
      </c>
      <c r="D6" s="12" t="s">
        <v>6</v>
      </c>
      <c r="E6" s="10"/>
      <c r="F6" s="13" t="s">
        <v>5</v>
      </c>
      <c r="G6" s="11" t="s">
        <v>4</v>
      </c>
      <c r="H6" s="14" t="s">
        <v>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15"/>
      <c r="B7" s="16" t="s">
        <v>7</v>
      </c>
      <c r="C7" s="16"/>
      <c r="D7" s="17"/>
      <c r="E7" s="18"/>
      <c r="F7" s="1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2" t="s">
        <v>8</v>
      </c>
      <c r="B8" s="23">
        <v>69830997</v>
      </c>
      <c r="C8" s="24"/>
      <c r="D8" s="25"/>
      <c r="E8" s="26" t="s">
        <v>9</v>
      </c>
      <c r="F8" s="27">
        <f>(8388*1106)*12</f>
        <v>111325536</v>
      </c>
      <c r="G8" s="28">
        <f>24788598+9162104</f>
        <v>33950702</v>
      </c>
      <c r="H8" s="29">
        <f>+G8/F8</f>
        <v>0.30496778385149659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5">
      <c r="A9" s="30"/>
      <c r="B9" s="31"/>
      <c r="C9" s="24"/>
      <c r="D9" s="25"/>
      <c r="E9" s="32" t="s">
        <v>10</v>
      </c>
      <c r="F9" s="33"/>
      <c r="G9" s="28"/>
      <c r="H9" s="2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30"/>
      <c r="B10" s="31"/>
      <c r="C10" s="24"/>
      <c r="D10" s="25"/>
      <c r="E10" s="26" t="s">
        <v>11</v>
      </c>
      <c r="F10" s="34">
        <f>(8388*583)</f>
        <v>4890204</v>
      </c>
      <c r="G10" s="28"/>
      <c r="H10" s="29">
        <f>+G10/F10</f>
        <v>0</v>
      </c>
      <c r="I10" s="2"/>
      <c r="J10" s="4"/>
      <c r="K10" s="3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6"/>
      <c r="B11" s="31"/>
      <c r="C11" s="24" t="s">
        <v>7</v>
      </c>
      <c r="D11" s="25"/>
      <c r="E11" s="32" t="s">
        <v>12</v>
      </c>
      <c r="F11" s="33"/>
      <c r="G11" s="28"/>
      <c r="H11" s="29"/>
      <c r="I11" s="2"/>
      <c r="J11" s="3"/>
      <c r="K11" s="3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6" t="s">
        <v>13</v>
      </c>
      <c r="B12" s="31">
        <f>(8388*1888)*12</f>
        <v>190038528</v>
      </c>
      <c r="C12" s="24">
        <f>18070953+272455+1178133+300640+370475+401500+390832+394590+676440+610675+811728+330704+2341234+370475+1000+1465620+11880+413380+8964+623828+676440+631344+42250+568425+456250+3758000+1409250+386450+287487+1453335+287487+327280+469750+100</f>
        <v>39799354</v>
      </c>
      <c r="D12" s="25">
        <f>+C12/B12</f>
        <v>0.20942781665831467</v>
      </c>
      <c r="E12" s="26" t="s">
        <v>14</v>
      </c>
      <c r="F12" s="33">
        <f>+B24</f>
        <v>25600000</v>
      </c>
      <c r="G12" s="28">
        <v>0</v>
      </c>
      <c r="H12" s="29">
        <f>+G12/F12</f>
        <v>0</v>
      </c>
      <c r="I12" s="2"/>
      <c r="J12" s="3"/>
      <c r="K12" s="3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26" t="s">
        <v>15</v>
      </c>
      <c r="B13" s="31"/>
      <c r="C13" s="24"/>
      <c r="D13" s="25"/>
      <c r="E13" s="26"/>
      <c r="F13" s="33"/>
      <c r="G13" s="28"/>
      <c r="H13" s="29"/>
      <c r="I13" s="3"/>
      <c r="J13" s="3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5">
      <c r="A14" s="26"/>
      <c r="B14" s="31"/>
      <c r="C14" s="24"/>
      <c r="D14" s="25"/>
      <c r="E14" s="26" t="s">
        <v>16</v>
      </c>
      <c r="F14" s="33">
        <f>(8388*130)*12</f>
        <v>13085280</v>
      </c>
      <c r="G14" s="28">
        <f>3217610+1076920</f>
        <v>4294530</v>
      </c>
      <c r="H14" s="29">
        <f>+G14/F14</f>
        <v>0.32819549906459777</v>
      </c>
      <c r="I14" s="3"/>
      <c r="J14" s="4"/>
      <c r="K14" s="3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5">
      <c r="A15" s="30"/>
      <c r="B15" s="31"/>
      <c r="C15" s="24"/>
      <c r="D15" s="25"/>
      <c r="E15" s="32" t="s">
        <v>17</v>
      </c>
      <c r="F15" s="33"/>
      <c r="G15" s="28"/>
      <c r="H15" s="29"/>
      <c r="I15" s="3"/>
      <c r="J15" s="3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5">
      <c r="A16" s="30"/>
      <c r="B16" s="31"/>
      <c r="C16" s="24"/>
      <c r="D16" s="25"/>
      <c r="E16" s="26" t="s">
        <v>18</v>
      </c>
      <c r="F16" s="33">
        <v>14400000</v>
      </c>
      <c r="G16" s="28">
        <f>4341041+398417+750000</f>
        <v>5489458</v>
      </c>
      <c r="H16" s="29">
        <f>+G16/F16</f>
        <v>0.38121236111111112</v>
      </c>
      <c r="I16" s="3"/>
      <c r="J16" s="3"/>
      <c r="K16" s="3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26"/>
      <c r="B17" s="31"/>
      <c r="C17" s="24"/>
      <c r="D17" s="25"/>
      <c r="E17" s="36" t="s">
        <v>19</v>
      </c>
      <c r="F17" s="37"/>
      <c r="G17" s="38"/>
      <c r="H17" s="29"/>
      <c r="I17" s="3"/>
      <c r="J17" s="4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26" t="s">
        <v>20</v>
      </c>
      <c r="B18" s="31">
        <f>(8388*583)</f>
        <v>4890204</v>
      </c>
      <c r="C18" s="24">
        <f>209880+726418+52400+58883+168487+58300+43142+149831+41393+61215+96778+189475+69722+500000+108982</f>
        <v>2534906</v>
      </c>
      <c r="D18" s="39">
        <f>+C18/B18</f>
        <v>0.51836406006784175</v>
      </c>
      <c r="E18" s="40" t="s">
        <v>21</v>
      </c>
      <c r="F18" s="41">
        <v>1300000</v>
      </c>
      <c r="G18" s="28">
        <v>0</v>
      </c>
      <c r="H18" s="42">
        <f t="shared" ref="H18:H19" si="0">+G18/F18</f>
        <v>0</v>
      </c>
      <c r="I18" s="3"/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26" t="s">
        <v>22</v>
      </c>
      <c r="B19" s="31"/>
      <c r="C19" s="44"/>
      <c r="D19" s="39"/>
      <c r="E19" s="45" t="s">
        <v>23</v>
      </c>
      <c r="F19" s="46">
        <f>(20000*9)*12</f>
        <v>2160000</v>
      </c>
      <c r="G19" s="28">
        <f>540000+180000</f>
        <v>720000</v>
      </c>
      <c r="H19" s="42">
        <f t="shared" si="0"/>
        <v>0.33333333333333331</v>
      </c>
      <c r="I19" s="3"/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5">
      <c r="A20" s="30"/>
      <c r="B20" s="31"/>
      <c r="C20" s="44"/>
      <c r="D20" s="39"/>
      <c r="E20" s="47" t="s">
        <v>24</v>
      </c>
      <c r="F20" s="33"/>
      <c r="G20" s="28"/>
      <c r="H20" s="42" t="s">
        <v>7</v>
      </c>
      <c r="I20" s="3"/>
      <c r="J20" s="4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26"/>
      <c r="B21" s="31"/>
      <c r="C21" s="44"/>
      <c r="D21" s="39"/>
      <c r="E21" s="45"/>
      <c r="F21" s="46"/>
      <c r="G21" s="28"/>
      <c r="H21" s="42" t="s">
        <v>7</v>
      </c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30"/>
      <c r="B22" s="31"/>
      <c r="C22" s="44"/>
      <c r="D22" s="39"/>
      <c r="E22" s="45" t="s">
        <v>25</v>
      </c>
      <c r="F22" s="46">
        <v>1500000</v>
      </c>
      <c r="G22" s="28">
        <v>29290</v>
      </c>
      <c r="H22" s="42">
        <f t="shared" ref="H22:H24" si="1">+G22/F22</f>
        <v>1.9526666666666668E-2</v>
      </c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5">
      <c r="A23" s="30"/>
      <c r="B23" s="31"/>
      <c r="C23" s="24"/>
      <c r="D23" s="39"/>
      <c r="E23" s="45" t="s">
        <v>26</v>
      </c>
      <c r="F23" s="46">
        <v>2000000</v>
      </c>
      <c r="G23" s="81">
        <f>480551+11000+17850+71355+13769</f>
        <v>594525</v>
      </c>
      <c r="H23" s="42">
        <f t="shared" si="1"/>
        <v>0.29726249999999999</v>
      </c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5">
      <c r="A24" s="26" t="s">
        <v>27</v>
      </c>
      <c r="B24" s="31">
        <f>64*400000</f>
        <v>25600000</v>
      </c>
      <c r="C24" s="24"/>
      <c r="D24" s="39">
        <f>+C24/B24</f>
        <v>0</v>
      </c>
      <c r="E24" s="45" t="s">
        <v>28</v>
      </c>
      <c r="F24" s="46">
        <f>(9000*9)*12*14</f>
        <v>13608000</v>
      </c>
      <c r="G24" s="81">
        <f>2080000+136000+112000+168000+64000+104000+120000+136000</f>
        <v>2920000</v>
      </c>
      <c r="H24" s="42">
        <f t="shared" si="1"/>
        <v>0.21457965902410348</v>
      </c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5">
      <c r="A25" s="26" t="s">
        <v>29</v>
      </c>
      <c r="B25" s="31"/>
      <c r="C25" s="24"/>
      <c r="D25" s="39"/>
      <c r="E25" s="48" t="s">
        <v>30</v>
      </c>
      <c r="F25" s="46"/>
      <c r="G25" s="28"/>
      <c r="H25" s="49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25">
      <c r="A26" s="50" t="s">
        <v>31</v>
      </c>
      <c r="B26" s="31"/>
      <c r="C26" s="24"/>
      <c r="D26" s="39"/>
      <c r="E26" s="45"/>
      <c r="F26" s="46"/>
      <c r="G26" s="28"/>
      <c r="H26" s="42" t="s">
        <v>7</v>
      </c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30"/>
      <c r="B27" s="31"/>
      <c r="C27" s="24" t="s">
        <v>7</v>
      </c>
      <c r="D27" s="39"/>
      <c r="E27" s="48"/>
      <c r="F27" s="46"/>
      <c r="G27" s="51"/>
      <c r="H27" s="49"/>
      <c r="I27" s="3"/>
      <c r="J27" s="5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30"/>
      <c r="B28" s="31"/>
      <c r="C28" s="24" t="s">
        <v>7</v>
      </c>
      <c r="D28" s="39"/>
      <c r="E28" s="45" t="s">
        <v>32</v>
      </c>
      <c r="F28" s="46">
        <f>(8000*9)*12*14</f>
        <v>12096000</v>
      </c>
      <c r="G28" s="28">
        <f>1816000+112000+96000+160000+64000+96000+88000+104000</f>
        <v>2536000</v>
      </c>
      <c r="H28" s="42">
        <f>+G28/F28</f>
        <v>0.20965608465608465</v>
      </c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26" t="s">
        <v>33</v>
      </c>
      <c r="B29" s="31">
        <v>18423680</v>
      </c>
      <c r="C29" s="24">
        <f>17157508+596+1192+37895+158775</f>
        <v>17355966</v>
      </c>
      <c r="D29" s="39">
        <f>+C29/B29</f>
        <v>0.94204664866085386</v>
      </c>
      <c r="E29" s="48" t="s">
        <v>34</v>
      </c>
      <c r="F29" s="46"/>
      <c r="G29" s="28"/>
      <c r="H29" s="49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26" t="s">
        <v>7</v>
      </c>
      <c r="B30" s="31" t="s">
        <v>7</v>
      </c>
      <c r="C30" s="24"/>
      <c r="D30" s="39"/>
      <c r="E30" s="45"/>
      <c r="F30" s="46"/>
      <c r="G30" s="28"/>
      <c r="H30" s="4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30" t="s">
        <v>7</v>
      </c>
      <c r="B31" s="31"/>
      <c r="C31" s="24"/>
      <c r="D31" s="39"/>
      <c r="E31" s="48"/>
      <c r="F31" s="46"/>
      <c r="G31" s="28"/>
      <c r="H31" s="49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6" t="s">
        <v>35</v>
      </c>
      <c r="B32" s="53">
        <v>2823350</v>
      </c>
      <c r="C32" s="24">
        <f>144840+177840+336600</f>
        <v>659280</v>
      </c>
      <c r="D32" s="39">
        <f>+C32/B32</f>
        <v>0.23350983760426444</v>
      </c>
      <c r="E32" s="45" t="s">
        <v>36</v>
      </c>
      <c r="F32" s="46">
        <v>33000000</v>
      </c>
      <c r="G32" s="81">
        <f>1169751+150000+60000+94718+5130+107161+60000+500000+64240</f>
        <v>2211000</v>
      </c>
      <c r="H32" s="42">
        <f t="shared" ref="H32:H33" si="2">+G32/F32</f>
        <v>6.7000000000000004E-2</v>
      </c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30"/>
      <c r="B33" s="54"/>
      <c r="C33" s="55"/>
      <c r="D33" s="39"/>
      <c r="E33" s="45" t="s">
        <v>37</v>
      </c>
      <c r="F33" s="46">
        <v>12000000</v>
      </c>
      <c r="G33" s="28">
        <f>741000+500000+124000+119526</f>
        <v>1484526</v>
      </c>
      <c r="H33" s="42">
        <f t="shared" si="2"/>
        <v>0.1237105</v>
      </c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30"/>
      <c r="B34" s="54"/>
      <c r="C34" s="55"/>
      <c r="D34" s="39"/>
      <c r="E34" s="45" t="s">
        <v>38</v>
      </c>
      <c r="F34" s="56"/>
      <c r="G34" s="28"/>
      <c r="H34" s="42" t="s">
        <v>7</v>
      </c>
      <c r="I34" s="4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6" t="s">
        <v>39</v>
      </c>
      <c r="B35" s="31">
        <v>2000000</v>
      </c>
      <c r="C35" s="79">
        <f>75000+525600</f>
        <v>600600</v>
      </c>
      <c r="D35" s="39">
        <f>+C35/B35</f>
        <v>0.30030000000000001</v>
      </c>
      <c r="E35" s="45" t="s">
        <v>40</v>
      </c>
      <c r="F35" s="46">
        <v>3000000</v>
      </c>
      <c r="G35" s="28">
        <v>0</v>
      </c>
      <c r="H35" s="42">
        <f t="shared" ref="H35:H36" si="3">+G35/F35</f>
        <v>0</v>
      </c>
      <c r="I35" s="3"/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57"/>
      <c r="B36" s="58"/>
      <c r="C36" s="59"/>
      <c r="D36" s="60"/>
      <c r="E36" s="45" t="s">
        <v>41</v>
      </c>
      <c r="F36" s="46">
        <v>8000000</v>
      </c>
      <c r="G36" s="28">
        <v>0</v>
      </c>
      <c r="H36" s="29">
        <f t="shared" si="3"/>
        <v>0</v>
      </c>
      <c r="I36" s="3"/>
      <c r="J36" s="4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61"/>
      <c r="B37" s="58"/>
      <c r="C37" s="59"/>
      <c r="D37" s="62"/>
      <c r="E37" s="63" t="s">
        <v>42</v>
      </c>
      <c r="F37" s="46" t="s">
        <v>7</v>
      </c>
      <c r="G37" s="28"/>
      <c r="H37" s="29" t="s">
        <v>7</v>
      </c>
      <c r="I37" s="3"/>
      <c r="J37" s="4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61"/>
      <c r="B38" s="58"/>
      <c r="C38" s="59"/>
      <c r="D38" s="62"/>
      <c r="E38" s="63" t="s">
        <v>43</v>
      </c>
      <c r="F38" s="46"/>
      <c r="G38" s="28">
        <v>0</v>
      </c>
      <c r="H38" s="29"/>
      <c r="I38" s="3"/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61"/>
      <c r="B39" s="58"/>
      <c r="C39" s="59"/>
      <c r="D39" s="62"/>
      <c r="E39" s="63"/>
      <c r="F39" s="46"/>
      <c r="G39" s="28"/>
      <c r="H39" s="29"/>
      <c r="I39" s="3"/>
      <c r="J39" s="4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61"/>
      <c r="B40" s="58"/>
      <c r="C40" s="59"/>
      <c r="D40" s="62"/>
      <c r="E40" s="63" t="s">
        <v>44</v>
      </c>
      <c r="F40" s="46">
        <v>55641739</v>
      </c>
      <c r="G40" s="81">
        <v>14490728</v>
      </c>
      <c r="H40" s="29">
        <f>+G40/F40</f>
        <v>0.26042909981659629</v>
      </c>
      <c r="I40" s="3"/>
      <c r="J40" s="4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61"/>
      <c r="B41" s="58"/>
      <c r="C41" s="59"/>
      <c r="D41" s="62"/>
      <c r="E41" s="63"/>
      <c r="F41" s="46"/>
      <c r="G41" s="28"/>
      <c r="H41" s="29"/>
      <c r="I41" s="3"/>
      <c r="J41" s="43" t="s">
        <v>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61"/>
      <c r="B42" s="58"/>
      <c r="C42" s="59"/>
      <c r="D42" s="62"/>
      <c r="E42" s="63"/>
      <c r="F42" s="46"/>
      <c r="G42" s="28" t="s">
        <v>7</v>
      </c>
      <c r="H42" s="29"/>
      <c r="I42" s="3"/>
      <c r="J42" s="4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61"/>
      <c r="B43" s="58"/>
      <c r="C43" s="59"/>
      <c r="D43" s="62"/>
      <c r="E43" s="26"/>
      <c r="F43" s="46"/>
      <c r="G43" s="38"/>
      <c r="H43" s="62" t="s">
        <v>7</v>
      </c>
      <c r="I43" s="3"/>
      <c r="J43" s="4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thickBot="1" x14ac:dyDescent="0.3">
      <c r="A44" s="61"/>
      <c r="B44" s="64"/>
      <c r="C44" s="59"/>
      <c r="D44" s="65"/>
      <c r="E44" s="36"/>
      <c r="F44" s="66"/>
      <c r="G44" s="38"/>
      <c r="H44" s="85"/>
      <c r="I44" s="3"/>
      <c r="J44" s="4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thickBot="1" x14ac:dyDescent="0.3">
      <c r="A45" s="67" t="s">
        <v>45</v>
      </c>
      <c r="B45" s="68">
        <f>SUM(B7:B44)</f>
        <v>313606759</v>
      </c>
      <c r="C45" s="69">
        <f>SUM(C9:C44)</f>
        <v>60950106</v>
      </c>
      <c r="D45" s="70">
        <f>+C45/B45</f>
        <v>0.19435201650102191</v>
      </c>
      <c r="E45" s="67" t="s">
        <v>45</v>
      </c>
      <c r="F45" s="71">
        <f t="shared" ref="F45:G45" si="4">SUM(F7:F44)</f>
        <v>313606759</v>
      </c>
      <c r="G45" s="86">
        <f t="shared" si="4"/>
        <v>68720759</v>
      </c>
      <c r="H45" s="87">
        <f>+G45/F45</f>
        <v>0.21913035043992785</v>
      </c>
      <c r="I45" s="3"/>
      <c r="J45" s="4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3"/>
      <c r="B46" s="72"/>
      <c r="C46" s="3"/>
      <c r="D46" s="3"/>
      <c r="E46" s="80" t="s">
        <v>53</v>
      </c>
      <c r="F46" s="74">
        <f>+B8+C45-G45+469</f>
        <v>62060813</v>
      </c>
      <c r="G46" s="3"/>
      <c r="H46" s="3"/>
      <c r="I46" s="4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3"/>
      <c r="B47" s="3"/>
      <c r="C47" s="3"/>
      <c r="D47" s="3"/>
      <c r="E47" s="73" t="s">
        <v>46</v>
      </c>
      <c r="F47" s="74">
        <v>62060344</v>
      </c>
      <c r="G47" s="3"/>
      <c r="H47" s="3"/>
      <c r="I47" s="4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3"/>
      <c r="B48" s="3"/>
      <c r="C48" s="3"/>
      <c r="D48" s="3"/>
      <c r="E48" s="73" t="s">
        <v>47</v>
      </c>
      <c r="F48" s="74">
        <f>+F46-F47</f>
        <v>469</v>
      </c>
      <c r="G48" s="3"/>
      <c r="H48" s="3"/>
      <c r="I48" s="4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3"/>
      <c r="B49" s="3"/>
      <c r="C49" s="3"/>
      <c r="D49" s="3"/>
      <c r="E49" s="75"/>
      <c r="F49" s="72"/>
      <c r="G49" s="3"/>
      <c r="H49" s="3"/>
      <c r="I49" s="4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3"/>
      <c r="B50" s="3"/>
      <c r="C50" s="3"/>
      <c r="D50" s="3"/>
      <c r="E50" s="75"/>
      <c r="F50" s="72"/>
      <c r="G50" s="3"/>
      <c r="H50" s="3"/>
      <c r="I50" s="4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3"/>
      <c r="B51" s="3"/>
      <c r="C51" s="3"/>
      <c r="D51" s="3"/>
      <c r="E51" s="75"/>
      <c r="F51" s="72"/>
      <c r="G51" s="3"/>
      <c r="H51" s="3"/>
      <c r="I51" s="4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3"/>
      <c r="B52" s="3"/>
      <c r="C52" s="3"/>
      <c r="D52" s="3"/>
      <c r="E52" s="75"/>
      <c r="F52" s="72"/>
      <c r="G52" s="3"/>
      <c r="H52" s="3"/>
      <c r="I52" s="4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3"/>
      <c r="B53" s="3"/>
      <c r="C53" s="3"/>
      <c r="D53" s="3"/>
      <c r="E53" s="75"/>
      <c r="F53" s="76"/>
      <c r="G53" s="3"/>
      <c r="H53" s="3"/>
      <c r="I53" s="43"/>
      <c r="J53" s="7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4" t="s">
        <v>48</v>
      </c>
      <c r="B54" s="4"/>
      <c r="C54" s="1"/>
      <c r="D54" s="3"/>
      <c r="E54" s="82" t="s">
        <v>49</v>
      </c>
      <c r="F54" s="83"/>
      <c r="G54" s="83"/>
      <c r="H54" s="83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82" t="s">
        <v>50</v>
      </c>
      <c r="B55" s="83"/>
      <c r="C55" s="1"/>
      <c r="D55" s="3"/>
      <c r="E55" s="82" t="s">
        <v>51</v>
      </c>
      <c r="F55" s="83"/>
      <c r="G55" s="83"/>
      <c r="H55" s="83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5.75" customHeight="1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5.75" customHeight="1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5.75" customHeight="1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5.75" customHeight="1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sheetProtection algorithmName="SHA-512" hashValue="3ByrtxIRpL/ItsdGQb0X+0HBukBbd4MqCpAr4JlxhTShafSNUNXADCzGQNzv3bD7+LBdBuu8ZTmnTD15TFxbTg==" saltValue="NGEsM6gkTpjRhE8AewDpZw==" spinCount="100000" sheet="1" objects="1" scenarios="1"/>
  <mergeCells count="6">
    <mergeCell ref="A1:H1"/>
    <mergeCell ref="A2:H2"/>
    <mergeCell ref="A3:H3"/>
    <mergeCell ref="E54:H54"/>
    <mergeCell ref="A55:B55"/>
    <mergeCell ref="E55:H5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Cesar Vasquez Bustos</cp:lastModifiedBy>
  <dcterms:created xsi:type="dcterms:W3CDTF">2023-01-18T13:40:29Z</dcterms:created>
  <dcterms:modified xsi:type="dcterms:W3CDTF">2026-05-22T13:33:06Z</dcterms:modified>
</cp:coreProperties>
</file>