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Fremesam 2025\Ingresos y Egresos 2025\"/>
    </mc:Choice>
  </mc:AlternateContent>
  <xr:revisionPtr revIDLastSave="0" documentId="13_ncr:1_{86D2EFF8-DCA9-4767-ABE4-A8D854547608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37" i="1"/>
  <c r="G34" i="1"/>
  <c r="H24" i="1"/>
  <c r="G24" i="1"/>
  <c r="I11" i="1"/>
  <c r="H26" i="1"/>
  <c r="G26" i="1"/>
  <c r="G49" i="1"/>
  <c r="G31" i="1"/>
  <c r="G33" i="1"/>
  <c r="B24" i="1"/>
  <c r="B11" i="1"/>
  <c r="I37" i="1"/>
  <c r="K36" i="1" s="1"/>
  <c r="I30" i="1" l="1"/>
  <c r="I40" i="1"/>
  <c r="I26" i="1" l="1"/>
  <c r="I45" i="1" l="1"/>
  <c r="I15" i="1"/>
  <c r="I16" i="1" l="1"/>
  <c r="K16" i="1" s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B51" i="1" l="1"/>
  <c r="H27" i="1"/>
  <c r="I27" i="1"/>
  <c r="K27" i="1" s="1"/>
  <c r="K51" i="1" l="1"/>
</calcChain>
</file>

<file path=xl/sharedStrings.xml><?xml version="1.0" encoding="utf-8"?>
<sst xmlns="http://schemas.openxmlformats.org/spreadsheetml/2006/main" count="141" uniqueCount="118">
  <si>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</si>
  <si>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</si>
  <si>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</si>
  <si>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</si>
  <si>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</si>
  <si>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</si>
  <si>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</si>
  <si>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</si>
  <si>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</si>
  <si>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</si>
  <si>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</si>
  <si>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</si>
  <si>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</si>
  <si>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</si>
  <si>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</si>
  <si>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</si>
  <si>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</si>
  <si>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</si>
  <si>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</si>
  <si>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</si>
  <si>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</si>
  <si>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</si>
  <si>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</si>
  <si>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</si>
  <si>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</si>
  <si>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</si>
  <si>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</si>
  <si>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</si>
  <si>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</si>
  <si>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</si>
  <si>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</si>
  <si>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</si>
  <si>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</si>
  <si>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</si>
  <si>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</si>
  <si>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</si>
  <si>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</si>
  <si>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</si>
  <si>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</si>
  <si>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</si>
  <si>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</si>
  <si>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</si>
  <si>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</si>
  <si>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</si>
  <si>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</si>
  <si>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</si>
  <si>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</si>
  <si>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</si>
  <si>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</si>
  <si>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</si>
  <si>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</si>
  <si>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</si>
  <si>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</si>
  <si>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</si>
  <si>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</si>
  <si>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</si>
  <si>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</si>
  <si>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</si>
  <si>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</si>
  <si>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</si>
  <si>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</si>
  <si>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</si>
  <si>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</si>
  <si>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</si>
  <si>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</si>
  <si>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</si>
  <si>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</si>
  <si>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</si>
  <si>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</si>
  <si>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</si>
  <si>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</si>
  <si>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</si>
  <si>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</si>
  <si>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</si>
  <si>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</si>
  <si>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</si>
  <si>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</si>
  <si>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</si>
  <si>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</si>
  <si>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</si>
  <si>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</si>
  <si>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</si>
  <si>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</si>
  <si>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</si>
  <si>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</si>
  <si>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</si>
  <si>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</si>
  <si>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COTIZACIÓN I.S.P 2025</t>
  </si>
  <si>
    <t xml:space="preserve">FONO MOVIL  9 DIRIGENT@S </t>
  </si>
  <si>
    <t>CESAR VASQUEZ BUSTOS</t>
  </si>
  <si>
    <t>GISLENA REYES VERGARA</t>
  </si>
  <si>
    <t>CÉSAR VÁSQUEZ BUSTOS</t>
  </si>
  <si>
    <t xml:space="preserve">GISLENA REYES  </t>
  </si>
  <si>
    <t xml:space="preserve">KAREN LOPEZ </t>
  </si>
  <si>
    <t>LUCIA MORALES</t>
  </si>
  <si>
    <t>REINT PAGO BUS 50%</t>
  </si>
  <si>
    <t xml:space="preserve">coffe break </t>
  </si>
  <si>
    <t>COMISION COMUNICACIONES</t>
  </si>
  <si>
    <t>PAGO REEMBOLSOS CONGRESO</t>
  </si>
  <si>
    <t>COMISION PENSIONADOS</t>
  </si>
  <si>
    <t>OCT</t>
  </si>
  <si>
    <t>NOTEBOOK HACER</t>
  </si>
  <si>
    <t>CONGRESO VALPARAISO</t>
  </si>
  <si>
    <t xml:space="preserve">     ESTADO DE INGRESOS Y EGRESOS DICIEMBRE 2025</t>
  </si>
  <si>
    <t>CARTOLA BANCO                        $ 69.830.997</t>
  </si>
  <si>
    <t>TOTAL INGRESOS                             $ 76.529.606</t>
  </si>
  <si>
    <t xml:space="preserve">COMISION ETICA Y DISCIPLINA </t>
  </si>
  <si>
    <t>COMISION GENERO</t>
  </si>
  <si>
    <t>COMISION ELECTORAL</t>
  </si>
  <si>
    <t xml:space="preserve">ROBINSON HERNANDEZ </t>
  </si>
  <si>
    <t>ARRIENDO MINI VAN SN JOSE MAIPO</t>
  </si>
  <si>
    <t xml:space="preserve">GASTOS DIRECTORIO </t>
  </si>
  <si>
    <t>COMISION ESTATUTOS</t>
  </si>
  <si>
    <t>PAOLA ERAZO</t>
  </si>
  <si>
    <t xml:space="preserve">MIRTHA INOSTROZA </t>
  </si>
  <si>
    <t xml:space="preserve">ROSARIO FUENZALIDA nov-dic </t>
  </si>
  <si>
    <t xml:space="preserve">  TOTAL DE EGRESOS                                                $ 6.698.140</t>
  </si>
  <si>
    <t>SALDO ENERO 2026                     $ 69.831.466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</si>
</sst>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topLeftCell="A13" zoomScaleNormal="100" workbookViewId="0">
      <selection activeCell="M46" sqref="M46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</row>
    <row r="2" spans="1:19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8" t="s">
        <v>103</v>
      </c>
      <c r="B3" s="128"/>
      <c r="C3" s="128"/>
      <c r="D3" s="128"/>
      <c r="E3" s="128"/>
      <c r="F3" s="128"/>
      <c r="G3" s="128"/>
      <c r="H3" s="128"/>
      <c r="I3" s="128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8"/>
      <c r="L4" s="128"/>
      <c r="M4" s="128"/>
      <c r="N4" s="128"/>
      <c r="O4" s="128"/>
      <c r="P4" s="128"/>
      <c r="Q4" s="128"/>
      <c r="R4" s="128"/>
      <c r="S4" s="128"/>
    </row>
    <row r="5" spans="1:19" ht="18" customHeight="1" thickBot="1" x14ac:dyDescent="0.3">
      <c r="A5" s="4" t="s">
        <v>2</v>
      </c>
      <c r="B5" s="5"/>
      <c r="C5" s="5" t="s">
        <v>72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65866732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65866263</v>
      </c>
      <c r="D7" s="18"/>
      <c r="E7" s="19"/>
      <c r="F7" s="20" t="s">
        <v>74</v>
      </c>
      <c r="G7" s="21" t="s">
        <v>100</v>
      </c>
      <c r="H7" s="22">
        <v>8349</v>
      </c>
      <c r="I7" s="23"/>
      <c r="L7" s="24"/>
    </row>
    <row r="8" spans="1:19" x14ac:dyDescent="0.25">
      <c r="A8" s="129" t="s">
        <v>8</v>
      </c>
      <c r="B8" s="129"/>
      <c r="C8" s="129"/>
      <c r="D8" s="129"/>
      <c r="E8" s="129"/>
      <c r="F8" s="20" t="s">
        <v>87</v>
      </c>
      <c r="G8" s="25"/>
      <c r="H8" s="22"/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81</v>
      </c>
      <c r="E9" s="110" t="s">
        <v>76</v>
      </c>
      <c r="F9" s="20" t="s">
        <v>75</v>
      </c>
      <c r="G9" s="21" t="s">
        <v>100</v>
      </c>
      <c r="H9" s="28">
        <v>8349</v>
      </c>
      <c r="I9" s="23"/>
      <c r="K9" s="24"/>
      <c r="L9" s="24"/>
    </row>
    <row r="10" spans="1:19" x14ac:dyDescent="0.25">
      <c r="A10" s="114" t="s">
        <v>12</v>
      </c>
      <c r="B10" s="30"/>
      <c r="C10" s="31"/>
      <c r="D10" s="31"/>
      <c r="E10" s="32"/>
      <c r="F10" s="20" t="s">
        <v>88</v>
      </c>
      <c r="G10" s="113"/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>
        <f>1387000+500000</f>
        <v>1887000</v>
      </c>
      <c r="C11" s="32"/>
      <c r="D11" s="32"/>
      <c r="E11" s="32"/>
      <c r="F11" s="20" t="s">
        <v>73</v>
      </c>
      <c r="G11" s="122" t="s">
        <v>16</v>
      </c>
      <c r="H11" s="112" t="s">
        <v>16</v>
      </c>
      <c r="I11" s="23">
        <f>396436+500000+750000</f>
        <v>1646436</v>
      </c>
      <c r="K11" s="36"/>
      <c r="M11" s="37"/>
    </row>
    <row r="12" spans="1:19" x14ac:dyDescent="0.25">
      <c r="A12" s="114" t="s">
        <v>14</v>
      </c>
      <c r="B12" s="31">
        <v>657000</v>
      </c>
      <c r="C12" s="31"/>
      <c r="D12" s="31"/>
      <c r="E12" s="32"/>
      <c r="F12" s="20" t="s">
        <v>83</v>
      </c>
      <c r="G12" s="121"/>
      <c r="H12" s="38"/>
      <c r="I12" s="39"/>
      <c r="K12" s="40"/>
      <c r="L12" s="37"/>
      <c r="M12" s="37" t="s">
        <v>15</v>
      </c>
    </row>
    <row r="13" spans="1:19" x14ac:dyDescent="0.25">
      <c r="A13" s="114" t="s">
        <v>17</v>
      </c>
      <c r="B13" s="31"/>
      <c r="C13" s="31"/>
      <c r="D13" s="31"/>
      <c r="E13" s="31"/>
      <c r="F13" s="20" t="s">
        <v>78</v>
      </c>
      <c r="G13" s="21"/>
      <c r="H13" s="21">
        <f>18800+19978+10100+17850+30000+72218+9003</f>
        <v>177949</v>
      </c>
      <c r="I13" s="80">
        <f>+H13</f>
        <v>177949</v>
      </c>
      <c r="K13" s="42"/>
      <c r="L13" s="37"/>
    </row>
    <row r="14" spans="1:19" x14ac:dyDescent="0.25">
      <c r="A14" s="114" t="s">
        <v>19</v>
      </c>
      <c r="B14" s="31"/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/>
      <c r="C15" s="31"/>
      <c r="D15" s="31"/>
      <c r="E15" s="46"/>
      <c r="F15" s="43" t="s">
        <v>84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/>
      <c r="C16" s="31"/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2004385</v>
      </c>
      <c r="L16" s="37"/>
    </row>
    <row r="17" spans="1:14" ht="15.75" thickBot="1" x14ac:dyDescent="0.3">
      <c r="A17" s="114" t="s">
        <v>24</v>
      </c>
      <c r="B17" s="31">
        <v>321200</v>
      </c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/>
      <c r="E19" s="32"/>
      <c r="F19" s="57" t="s">
        <v>94</v>
      </c>
      <c r="G19" s="15"/>
      <c r="H19" s="15"/>
      <c r="I19" s="16">
        <f>SUM(G19:H19)</f>
        <v>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/>
      <c r="C20" s="31"/>
      <c r="D20" s="31"/>
      <c r="E20" s="31"/>
      <c r="F20" s="57" t="s">
        <v>113</v>
      </c>
      <c r="G20" s="58">
        <v>96000</v>
      </c>
      <c r="H20" s="58">
        <v>88000</v>
      </c>
      <c r="I20" s="16">
        <f t="shared" ref="I20:I26" si="0">SUM(G20:H20)</f>
        <v>184000</v>
      </c>
      <c r="J20" t="s">
        <v>16</v>
      </c>
      <c r="K20" s="59"/>
    </row>
    <row r="21" spans="1:14" ht="15.75" thickBot="1" x14ac:dyDescent="0.3">
      <c r="A21" s="114" t="s">
        <v>33</v>
      </c>
      <c r="B21" s="31"/>
      <c r="C21" s="31"/>
      <c r="D21" s="31"/>
      <c r="E21" s="32"/>
      <c r="F21" s="57" t="s">
        <v>92</v>
      </c>
      <c r="G21" s="21"/>
      <c r="H21" s="21"/>
      <c r="I21" s="16">
        <f t="shared" si="0"/>
        <v>0</v>
      </c>
      <c r="J21" s="60"/>
      <c r="K21" s="61"/>
      <c r="M21" s="62"/>
    </row>
    <row r="22" spans="1:14" ht="15.75" thickBot="1" x14ac:dyDescent="0.3">
      <c r="A22" s="114" t="s">
        <v>34</v>
      </c>
      <c r="B22" s="31"/>
      <c r="C22" s="31"/>
      <c r="D22" s="31"/>
      <c r="E22" s="32"/>
      <c r="F22" s="63" t="s">
        <v>114</v>
      </c>
      <c r="G22" s="21">
        <v>96000</v>
      </c>
      <c r="H22" s="21">
        <v>80000</v>
      </c>
      <c r="I22" s="16">
        <f t="shared" si="0"/>
        <v>176000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89</v>
      </c>
      <c r="G23" s="21">
        <v>168000</v>
      </c>
      <c r="H23" s="21">
        <v>144000</v>
      </c>
      <c r="I23" s="16">
        <f t="shared" si="0"/>
        <v>312000</v>
      </c>
      <c r="J23" s="64"/>
      <c r="K23" s="62"/>
      <c r="L23" s="37"/>
    </row>
    <row r="24" spans="1:14" ht="15.75" thickBot="1" x14ac:dyDescent="0.3">
      <c r="A24" s="114" t="s">
        <v>36</v>
      </c>
      <c r="B24" s="31">
        <f>660650+323025</f>
        <v>983675</v>
      </c>
      <c r="C24" s="31">
        <v>103170</v>
      </c>
      <c r="D24" s="31"/>
      <c r="E24" s="32"/>
      <c r="F24" s="57" t="s">
        <v>109</v>
      </c>
      <c r="G24" s="21">
        <f>128000+96000</f>
        <v>224000</v>
      </c>
      <c r="H24" s="21">
        <f>128000+88000</f>
        <v>216000</v>
      </c>
      <c r="I24" s="16">
        <f t="shared" si="0"/>
        <v>440000</v>
      </c>
      <c r="K24" s="62"/>
      <c r="L24" s="37"/>
    </row>
    <row r="25" spans="1:14" ht="15.75" thickBot="1" x14ac:dyDescent="0.3">
      <c r="A25" s="114" t="s">
        <v>38</v>
      </c>
      <c r="B25" s="31"/>
      <c r="C25" s="31"/>
      <c r="D25" s="31"/>
      <c r="E25" s="32"/>
      <c r="F25" s="57" t="s">
        <v>93</v>
      </c>
      <c r="G25" s="21"/>
      <c r="H25" s="21"/>
      <c r="I25" s="16">
        <f t="shared" si="0"/>
        <v>0</v>
      </c>
      <c r="K25" s="65" t="s">
        <v>37</v>
      </c>
    </row>
    <row r="26" spans="1:14" x14ac:dyDescent="0.25">
      <c r="A26" s="114" t="s">
        <v>39</v>
      </c>
      <c r="B26" s="31">
        <v>584000</v>
      </c>
      <c r="C26" s="31"/>
      <c r="D26" s="31"/>
      <c r="E26" s="32"/>
      <c r="F26" s="66" t="s">
        <v>115</v>
      </c>
      <c r="G26" s="67">
        <f>96000+96000</f>
        <v>192000</v>
      </c>
      <c r="H26" s="67">
        <f>96000+88000</f>
        <v>184000</v>
      </c>
      <c r="I26" s="16">
        <f t="shared" si="0"/>
        <v>376000</v>
      </c>
      <c r="K26" s="65"/>
    </row>
    <row r="27" spans="1:14" ht="15.75" thickBot="1" x14ac:dyDescent="0.3">
      <c r="A27" s="114" t="s">
        <v>41</v>
      </c>
      <c r="B27" s="31"/>
      <c r="C27" s="31"/>
      <c r="D27" s="31"/>
      <c r="E27" s="32"/>
      <c r="F27" s="68" t="s">
        <v>40</v>
      </c>
      <c r="G27" s="69">
        <f>SUM(G19:G26)</f>
        <v>776000</v>
      </c>
      <c r="H27" s="69">
        <f>SUM(H19:H26)</f>
        <v>712000</v>
      </c>
      <c r="I27" s="70">
        <f>SUM(I19:I26)</f>
        <v>1488000</v>
      </c>
      <c r="J27" s="71"/>
      <c r="K27" s="72">
        <f>+I27</f>
        <v>1488000</v>
      </c>
    </row>
    <row r="28" spans="1:14" x14ac:dyDescent="0.25">
      <c r="A28" s="114" t="s">
        <v>42</v>
      </c>
      <c r="B28" s="31"/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/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/>
      <c r="E30" s="78"/>
      <c r="F30" s="20" t="s">
        <v>99</v>
      </c>
      <c r="G30" s="21"/>
      <c r="H30" s="79"/>
      <c r="I30" s="80">
        <f>SUM(G30:G35)</f>
        <v>1852000</v>
      </c>
      <c r="J30" s="81"/>
    </row>
    <row r="31" spans="1:14" ht="15.75" customHeight="1" x14ac:dyDescent="0.25">
      <c r="A31" s="114" t="s">
        <v>46</v>
      </c>
      <c r="B31" s="31"/>
      <c r="C31" s="31"/>
      <c r="D31" s="31"/>
      <c r="E31" s="32"/>
      <c r="F31" s="20" t="s">
        <v>106</v>
      </c>
      <c r="G31" s="21">
        <f>120000+184000</f>
        <v>304000</v>
      </c>
      <c r="H31" s="21"/>
      <c r="I31" s="82">
        <v>0</v>
      </c>
      <c r="K31" s="64">
        <f>+I30</f>
        <v>1852000</v>
      </c>
    </row>
    <row r="32" spans="1:14" ht="15.75" customHeight="1" x14ac:dyDescent="0.25">
      <c r="A32" s="114" t="s">
        <v>47</v>
      </c>
      <c r="B32" s="31"/>
      <c r="C32" s="31"/>
      <c r="D32" s="31"/>
      <c r="E32" s="32"/>
      <c r="F32" s="20" t="s">
        <v>112</v>
      </c>
      <c r="G32" s="21">
        <v>112000</v>
      </c>
      <c r="H32" s="44"/>
      <c r="I32" s="82">
        <v>0</v>
      </c>
    </row>
    <row r="33" spans="1:14" ht="14.25" customHeight="1" x14ac:dyDescent="0.25">
      <c r="A33" s="114" t="s">
        <v>49</v>
      </c>
      <c r="B33" s="31">
        <v>1054850</v>
      </c>
      <c r="C33" s="31"/>
      <c r="D33" s="31"/>
      <c r="E33" s="32"/>
      <c r="F33" s="20" t="s">
        <v>108</v>
      </c>
      <c r="G33" s="111">
        <f>248000+248000</f>
        <v>496000</v>
      </c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107</v>
      </c>
      <c r="G34" s="44">
        <f>500000+440000</f>
        <v>940000</v>
      </c>
      <c r="H34" s="41"/>
      <c r="I34" s="41"/>
    </row>
    <row r="35" spans="1:14" ht="15.75" customHeight="1" x14ac:dyDescent="0.25">
      <c r="A35" s="114" t="s">
        <v>79</v>
      </c>
      <c r="B35" s="31">
        <v>379600</v>
      </c>
      <c r="C35" s="31"/>
      <c r="D35" s="31"/>
      <c r="E35" s="32"/>
      <c r="F35" s="20" t="s">
        <v>97</v>
      </c>
      <c r="G35" s="123"/>
      <c r="H35" s="84"/>
      <c r="I35" s="41"/>
    </row>
    <row r="36" spans="1:14" x14ac:dyDescent="0.25">
      <c r="A36" s="114" t="s">
        <v>51</v>
      </c>
      <c r="B36" s="31"/>
      <c r="C36" s="31"/>
      <c r="D36" s="31"/>
      <c r="E36" s="32"/>
      <c r="F36" s="47" t="s">
        <v>48</v>
      </c>
      <c r="G36" s="21"/>
      <c r="H36" s="44"/>
      <c r="I36" s="82"/>
      <c r="K36" s="60">
        <f>+I37</f>
        <v>761600</v>
      </c>
    </row>
    <row r="37" spans="1:14" x14ac:dyDescent="0.25">
      <c r="A37" s="114" t="s">
        <v>52</v>
      </c>
      <c r="B37" s="31">
        <v>2308625</v>
      </c>
      <c r="C37" s="31"/>
      <c r="D37" s="31"/>
      <c r="E37" s="32"/>
      <c r="F37" s="20" t="s">
        <v>96</v>
      </c>
      <c r="G37" s="44">
        <f>500000+261600</f>
        <v>761600</v>
      </c>
      <c r="H37" s="44"/>
      <c r="I37" s="85">
        <f>+G37</f>
        <v>761600</v>
      </c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20"/>
      <c r="G38" s="44"/>
      <c r="H38" s="87"/>
      <c r="I38" s="80"/>
      <c r="J38" s="81"/>
      <c r="K38" s="34"/>
    </row>
    <row r="39" spans="1:14" x14ac:dyDescent="0.25">
      <c r="A39" s="118" t="s">
        <v>55</v>
      </c>
      <c r="B39" s="115">
        <v>377775</v>
      </c>
      <c r="C39" s="31"/>
      <c r="D39" s="31"/>
      <c r="E39" s="32"/>
      <c r="F39" s="47" t="s">
        <v>54</v>
      </c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>
        <v>31025</v>
      </c>
      <c r="C40" s="31"/>
      <c r="D40" s="31"/>
      <c r="E40" s="32">
        <v>6375</v>
      </c>
      <c r="F40" s="47" t="s">
        <v>56</v>
      </c>
      <c r="G40" s="44"/>
      <c r="H40" s="88"/>
      <c r="I40" s="77">
        <f>+G42</f>
        <v>0</v>
      </c>
      <c r="J40" s="24"/>
      <c r="K40" s="86">
        <f>+I40</f>
        <v>0</v>
      </c>
      <c r="L40" s="64"/>
      <c r="M40" s="64"/>
    </row>
    <row r="41" spans="1:14" ht="15" hidden="1" customHeight="1" x14ac:dyDescent="0.25">
      <c r="A41" s="118" t="s">
        <v>77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82</v>
      </c>
      <c r="B42" s="115">
        <v>209279</v>
      </c>
      <c r="C42" s="31"/>
      <c r="D42" s="31"/>
      <c r="E42" s="32"/>
      <c r="F42" s="90" t="s">
        <v>101</v>
      </c>
      <c r="G42" s="91"/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>
        <v>1149750</v>
      </c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/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/>
      <c r="C45" s="31"/>
      <c r="D45" s="31"/>
      <c r="E45" s="32"/>
      <c r="F45" s="47" t="s">
        <v>63</v>
      </c>
      <c r="G45" s="100"/>
      <c r="H45" s="44"/>
      <c r="I45" s="101">
        <f>SUM(G46:G51)</f>
        <v>592155</v>
      </c>
      <c r="K45" s="64">
        <f>+I45</f>
        <v>592155</v>
      </c>
    </row>
    <row r="46" spans="1:14" x14ac:dyDescent="0.25">
      <c r="A46" s="118" t="s">
        <v>62</v>
      </c>
      <c r="B46" s="115">
        <v>547500</v>
      </c>
      <c r="C46" s="31"/>
      <c r="D46" s="31"/>
      <c r="E46" s="32"/>
      <c r="F46" s="90" t="s">
        <v>102</v>
      </c>
      <c r="G46" s="91">
        <v>5500</v>
      </c>
      <c r="H46" s="44"/>
      <c r="I46" s="102"/>
      <c r="K46" s="64"/>
    </row>
    <row r="47" spans="1:14" x14ac:dyDescent="0.25">
      <c r="A47" s="118" t="s">
        <v>80</v>
      </c>
      <c r="B47" s="115">
        <v>62050</v>
      </c>
      <c r="C47" s="103"/>
      <c r="D47" s="103"/>
      <c r="E47" s="104"/>
      <c r="F47" s="20" t="s">
        <v>98</v>
      </c>
      <c r="G47" s="97">
        <v>185000</v>
      </c>
      <c r="H47" s="100"/>
      <c r="I47" s="105"/>
      <c r="K47" s="64"/>
    </row>
    <row r="48" spans="1:14" x14ac:dyDescent="0.25">
      <c r="A48" s="119" t="s">
        <v>85</v>
      </c>
      <c r="B48" s="115"/>
      <c r="C48" s="31"/>
      <c r="D48" s="103"/>
      <c r="E48" s="104"/>
      <c r="F48" s="106" t="s">
        <v>110</v>
      </c>
      <c r="G48" s="97">
        <v>120000</v>
      </c>
      <c r="H48" s="100"/>
      <c r="I48" s="105"/>
      <c r="K48" s="64"/>
    </row>
    <row r="49" spans="1:14" x14ac:dyDescent="0.25">
      <c r="A49" s="119" t="s">
        <v>86</v>
      </c>
      <c r="B49" s="115"/>
      <c r="C49" s="31"/>
      <c r="D49" s="103"/>
      <c r="E49" s="104"/>
      <c r="F49" s="106" t="s">
        <v>111</v>
      </c>
      <c r="G49" s="97">
        <f>137225+144430</f>
        <v>281655</v>
      </c>
      <c r="H49" s="100"/>
      <c r="I49" s="105"/>
      <c r="K49" s="64"/>
    </row>
    <row r="50" spans="1:14" x14ac:dyDescent="0.25">
      <c r="A50" s="120" t="s">
        <v>95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10553329</v>
      </c>
      <c r="C51" s="107">
        <f t="shared" ref="C51:E51" si="1">SUM(C10:C50)</f>
        <v>103170</v>
      </c>
      <c r="D51" s="107">
        <f t="shared" si="1"/>
        <v>0</v>
      </c>
      <c r="E51" s="107">
        <f t="shared" si="1"/>
        <v>6375</v>
      </c>
      <c r="F51" s="90" t="s">
        <v>16</v>
      </c>
      <c r="G51" s="100"/>
      <c r="H51" s="108"/>
      <c r="I51" s="101"/>
      <c r="K51" s="64">
        <f>SUM(K5:K50)</f>
        <v>6698140</v>
      </c>
      <c r="M51" s="64" t="s">
        <v>16</v>
      </c>
    </row>
    <row r="52" spans="1:14" ht="15.75" thickBot="1" x14ac:dyDescent="0.3">
      <c r="A52" s="130" t="s">
        <v>105</v>
      </c>
      <c r="B52" s="131"/>
      <c r="C52" s="131"/>
      <c r="D52" s="131"/>
      <c r="E52" s="131"/>
      <c r="F52" s="132" t="s">
        <v>116</v>
      </c>
      <c r="G52" s="133"/>
      <c r="H52" s="133"/>
      <c r="I52" s="134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26" t="s">
        <v>117</v>
      </c>
      <c r="F53" s="126"/>
      <c r="G53" s="126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24" t="s">
        <v>104</v>
      </c>
      <c r="F54" s="125"/>
      <c r="G54" s="125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26" t="s">
        <v>66</v>
      </c>
      <c r="F55" s="126"/>
      <c r="G55" s="126"/>
      <c r="I55" s="76"/>
      <c r="K55" s="42"/>
      <c r="M55" t="s">
        <v>16</v>
      </c>
    </row>
    <row r="56" spans="1:14" x14ac:dyDescent="0.25">
      <c r="A56" s="35" t="s">
        <v>91</v>
      </c>
      <c r="B56" s="81"/>
      <c r="C56" s="81"/>
      <c r="D56" s="81"/>
      <c r="E56" s="109"/>
      <c r="F56" s="76"/>
      <c r="H56" s="35" t="s">
        <v>90</v>
      </c>
      <c r="L56" t="s">
        <v>67</v>
      </c>
    </row>
    <row r="57" spans="1:14" x14ac:dyDescent="0.25">
      <c r="A57" s="35" t="s">
        <v>68</v>
      </c>
      <c r="B57" s="71"/>
      <c r="C57" s="71"/>
      <c r="D57" s="71"/>
      <c r="F57" s="81" t="s">
        <v>69</v>
      </c>
      <c r="H57" s="35" t="s">
        <v>70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71</v>
      </c>
    </row>
  </sheetData>
  <sheetProtection algorithmName="SHA-512" hashValue="B/Y6BzU5tPG0yM8KbcaBjdqQ3Lufalgw+dyjy8GIjSB9hnyKpoMwP8f510mkg0CsxoG+XR+Lnj/5Lw4LSkijJA==" saltValue="xBWlwHp5jPNdcGYXZFdfqw==" spinCount="100000" sheet="1" objects="1" scenarios="1"/>
  <mergeCells count="10">
    <mergeCell ref="K4:S4"/>
    <mergeCell ref="A8:E8"/>
    <mergeCell ref="A52:E52"/>
    <mergeCell ref="F52:I52"/>
    <mergeCell ref="E53:G53"/>
    <mergeCell ref="E54:G54"/>
    <mergeCell ref="E55:G55"/>
    <mergeCell ref="A1:I1"/>
    <mergeCell ref="A2:I2"/>
    <mergeCell ref="A3:I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2025-12-26T16:04:39Z</cp:lastPrinted>
  <dcterms:created xsi:type="dcterms:W3CDTF">2022-12-19T12:55:55Z</dcterms:created>
  <dcterms:modified xsi:type="dcterms:W3CDTF">2026-01-26T19:12:26Z</dcterms:modified>
</cp:coreProperties>
</file>