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vasb\Downloads\"/>
    </mc:Choice>
  </mc:AlternateContent>
  <xr:revisionPtr revIDLastSave="0" documentId="13_ncr:1_{31231CEE-0A04-40AD-B54C-429293C3F557}" xr6:coauthVersionLast="47" xr6:coauthVersionMax="47" xr10:uidLastSave="{00000000-0000-0000-0000-000000000000}"/>
  <bookViews>
    <workbookView xWindow="-120" yWindow="-120" windowWidth="29040" windowHeight="15840" xr2:uid="{A5BD8D3A-CEE8-4336-939A-21EF6762BC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H28" i="1" s="1"/>
  <c r="G24" i="1"/>
  <c r="H24" i="1" s="1"/>
  <c r="G22" i="1"/>
  <c r="H22" i="1" s="1"/>
  <c r="G14" i="1"/>
  <c r="H14" i="1" s="1"/>
  <c r="G38" i="1"/>
  <c r="H38" i="1" s="1"/>
  <c r="G8" i="1"/>
  <c r="H8" i="1" s="1"/>
  <c r="G19" i="1"/>
  <c r="H19" i="1" s="1"/>
  <c r="G32" i="1"/>
  <c r="H32" i="1" s="1"/>
  <c r="G33" i="1"/>
  <c r="H33" i="1" s="1"/>
  <c r="G23" i="1"/>
  <c r="H23" i="1" s="1"/>
  <c r="G16" i="1"/>
  <c r="H16" i="1" s="1"/>
  <c r="C12" i="1"/>
  <c r="C38" i="1"/>
  <c r="H37" i="1"/>
  <c r="D29" i="1"/>
  <c r="D18" i="1"/>
  <c r="D35" i="1"/>
  <c r="H35" i="1"/>
  <c r="D32" i="1"/>
  <c r="F28" i="1"/>
  <c r="F24" i="1"/>
  <c r="D24" i="1"/>
  <c r="B24" i="1"/>
  <c r="F19" i="1"/>
  <c r="H18" i="1"/>
  <c r="B18" i="1"/>
  <c r="F16" i="1"/>
  <c r="F14" i="1"/>
  <c r="H12" i="1"/>
  <c r="F12" i="1"/>
  <c r="B12" i="1"/>
  <c r="H10" i="1"/>
  <c r="F10" i="1"/>
  <c r="F8" i="1"/>
  <c r="F40" i="1" s="1"/>
  <c r="C40" i="1" l="1"/>
  <c r="D12" i="1"/>
  <c r="B40" i="1"/>
  <c r="G40" i="1"/>
  <c r="H40" i="1" s="1"/>
  <c r="F41" i="1" l="1"/>
  <c r="F43" i="1" s="1"/>
  <c r="D40" i="1"/>
</calcChain>
</file>

<file path=xl/sharedStrings.xml><?xml version="1.0" encoding="utf-8"?>
<sst xmlns="http://schemas.openxmlformats.org/spreadsheetml/2006/main" count="75" uniqueCount="54">
  <si>
    <t>FEDERACIÓN REGIONAL DE FUNCIONARIOS DE LA SALUD  MUNICIPALIZADA</t>
  </si>
  <si>
    <t xml:space="preserve">             DE LA REGIÓN METROPOLITANA : FREMESAM</t>
  </si>
  <si>
    <t xml:space="preserve">                                                                                       </t>
  </si>
  <si>
    <t>INGRESOS</t>
  </si>
  <si>
    <t>EGRESOS</t>
  </si>
  <si>
    <t>PRESUPUESTO</t>
  </si>
  <si>
    <t>%</t>
  </si>
  <si>
    <t xml:space="preserve"> </t>
  </si>
  <si>
    <t>SALDO INICIAL</t>
  </si>
  <si>
    <t>1.-COTIZACIONES CONFUSAM</t>
  </si>
  <si>
    <t>7.451 soc. x $1.020 x mes</t>
  </si>
  <si>
    <t>2.-COTIZACIONES I S P</t>
  </si>
  <si>
    <t>7.451 soc. x $450 anual</t>
  </si>
  <si>
    <t>1.-COTIZ. y cuota solidar.</t>
  </si>
  <si>
    <t>3.-CONFERENCIA NACIONAL</t>
  </si>
  <si>
    <t>7451 soc. x $1.723 x mes</t>
  </si>
  <si>
    <t>4.-CUOTA SOLIDARIA</t>
  </si>
  <si>
    <t>7.451 soc. x $100 x mes</t>
  </si>
  <si>
    <t xml:space="preserve">5.-ASESORIA ABOGADO  </t>
  </si>
  <si>
    <t xml:space="preserve">10 UF mensuales aprox $38.000 por 12 </t>
  </si>
  <si>
    <t>2.-CUOTAS I.S.P.</t>
  </si>
  <si>
    <t>6.- ASESORIA CONTADOR</t>
  </si>
  <si>
    <t xml:space="preserve"> soc. 7451 x $450 anual</t>
  </si>
  <si>
    <t>7.-APORTE TELEFONO</t>
  </si>
  <si>
    <t>$20.000 por dirigente x mes 12 meses</t>
  </si>
  <si>
    <t xml:space="preserve">8.- ART. ESCRITORIO </t>
  </si>
  <si>
    <t xml:space="preserve">9.- GASTOS VARIOS </t>
  </si>
  <si>
    <t>3.-CONFERENCIA  NAC.</t>
  </si>
  <si>
    <t>10.-MOVILIZACION</t>
  </si>
  <si>
    <t xml:space="preserve"> Participantes 75</t>
  </si>
  <si>
    <t>$7.000 por dirigente por 14 dias mensuales</t>
  </si>
  <si>
    <t>$290000 C/U</t>
  </si>
  <si>
    <t>11.-ALIMENTACION</t>
  </si>
  <si>
    <t xml:space="preserve">4.-CUOTAS POR COBRAR </t>
  </si>
  <si>
    <t xml:space="preserve">5.-ISP POR COBRAR </t>
  </si>
  <si>
    <t>12.-COMISIONES</t>
  </si>
  <si>
    <t>13.-EVENTOS</t>
  </si>
  <si>
    <t>congresos y break</t>
  </si>
  <si>
    <t>6.- INGRESOS USO SEDE</t>
  </si>
  <si>
    <t>14.- INVERSIONES</t>
  </si>
  <si>
    <t>$390.000 POR 9 MESES</t>
  </si>
  <si>
    <t xml:space="preserve">FONDOS DE RESERVA </t>
  </si>
  <si>
    <t>7.- OTROS INGRESOS</t>
  </si>
  <si>
    <t xml:space="preserve">15.- GASTOS USO SEDE </t>
  </si>
  <si>
    <t>TOTALES</t>
  </si>
  <si>
    <t xml:space="preserve">CTA CTE  </t>
  </si>
  <si>
    <t xml:space="preserve">SALDO EN CAJA </t>
  </si>
  <si>
    <t xml:space="preserve">                 CESAR VASQUEZ BUSTOS </t>
  </si>
  <si>
    <t>MIRTHA INOSTROZA IGAIMAN</t>
  </si>
  <si>
    <t>TESORERO</t>
  </si>
  <si>
    <t>PRESIDENTA</t>
  </si>
  <si>
    <t xml:space="preserve">  </t>
  </si>
  <si>
    <t xml:space="preserve"> PRESUPUESTO EJECUTADO A DICIEMBRE 2024</t>
  </si>
  <si>
    <t>SALDO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</si>
</sst>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&quot;$&quot;\ #,##0"/>
    <numFmt numFmtId="165" formatCode="&quot;$&quot;#,##0"/>
    <numFmt numFmtId="166" formatCode="[$$-340A]\ #,##0"/>
    <numFmt numFmtId="167" formatCode="_ [$$-340A]* #,##0_ ;_ [$$-340A]* \-#,##0_ ;_ [$$-340A]* &quot;-&quot;??_ ;_ @_ "/>
    <numFmt numFmtId="168" formatCode="&quot;$&quot;\ #,##0;[Red]\-&quot;$&quot;\ #,##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8" fillId="0" borderId="5" xfId="0" applyFont="1" applyBorder="1"/>
    <xf numFmtId="166" fontId="8" fillId="0" borderId="6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0" fontId="8" fillId="0" borderId="8" xfId="0" applyFont="1" applyBorder="1"/>
    <xf numFmtId="165" fontId="8" fillId="0" borderId="9" xfId="0" applyNumberFormat="1" applyFont="1" applyBorder="1"/>
    <xf numFmtId="164" fontId="8" fillId="0" borderId="9" xfId="0" applyNumberFormat="1" applyFont="1" applyBorder="1"/>
    <xf numFmtId="9" fontId="8" fillId="0" borderId="10" xfId="0" applyNumberFormat="1" applyFont="1" applyBorder="1"/>
    <xf numFmtId="0" fontId="5" fillId="0" borderId="11" xfId="0" applyFont="1" applyBorder="1" applyAlignment="1">
      <alignment horizontal="left"/>
    </xf>
    <xf numFmtId="167" fontId="5" fillId="0" borderId="12" xfId="1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0" fontId="5" fillId="0" borderId="11" xfId="0" applyFont="1" applyBorder="1"/>
    <xf numFmtId="165" fontId="9" fillId="0" borderId="12" xfId="0" applyNumberFormat="1" applyFont="1" applyBorder="1" applyAlignment="1">
      <alignment horizontal="right"/>
    </xf>
    <xf numFmtId="164" fontId="5" fillId="0" borderId="12" xfId="0" applyNumberFormat="1" applyFont="1" applyBorder="1"/>
    <xf numFmtId="9" fontId="9" fillId="0" borderId="13" xfId="0" applyNumberFormat="1" applyFont="1" applyBorder="1" applyAlignment="1">
      <alignment horizontal="center"/>
    </xf>
    <xf numFmtId="0" fontId="6" fillId="0" borderId="11" xfId="0" applyFont="1" applyBorder="1"/>
    <xf numFmtId="0" fontId="10" fillId="0" borderId="11" xfId="0" applyFont="1" applyBorder="1"/>
    <xf numFmtId="165" fontId="9" fillId="0" borderId="12" xfId="0" applyNumberFormat="1" applyFont="1" applyBorder="1"/>
    <xf numFmtId="164" fontId="9" fillId="0" borderId="12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0" fontId="10" fillId="0" borderId="14" xfId="0" applyFont="1" applyBorder="1"/>
    <xf numFmtId="165" fontId="9" fillId="0" borderId="15" xfId="0" applyNumberFormat="1" applyFont="1" applyBorder="1"/>
    <xf numFmtId="164" fontId="5" fillId="0" borderId="15" xfId="0" applyNumberFormat="1" applyFont="1" applyBorder="1"/>
    <xf numFmtId="166" fontId="5" fillId="0" borderId="12" xfId="0" applyNumberFormat="1" applyFont="1" applyBorder="1"/>
    <xf numFmtId="9" fontId="5" fillId="0" borderId="16" xfId="0" applyNumberFormat="1" applyFont="1" applyBorder="1" applyAlignment="1">
      <alignment horizontal="center"/>
    </xf>
    <xf numFmtId="0" fontId="11" fillId="0" borderId="12" xfId="0" applyFont="1" applyBorder="1"/>
    <xf numFmtId="165" fontId="11" fillId="0" borderId="12" xfId="0" applyNumberFormat="1" applyFont="1" applyBorder="1"/>
    <xf numFmtId="9" fontId="9" fillId="0" borderId="17" xfId="0" applyNumberFormat="1" applyFont="1" applyBorder="1" applyAlignment="1">
      <alignment horizontal="center"/>
    </xf>
    <xf numFmtId="164" fontId="4" fillId="0" borderId="0" xfId="0" applyNumberFormat="1" applyFont="1"/>
    <xf numFmtId="0" fontId="5" fillId="0" borderId="12" xfId="0" applyFont="1" applyBorder="1"/>
    <xf numFmtId="165" fontId="5" fillId="0" borderId="12" xfId="0" applyNumberFormat="1" applyFont="1" applyBorder="1"/>
    <xf numFmtId="0" fontId="10" fillId="0" borderId="12" xfId="0" applyFont="1" applyBorder="1"/>
    <xf numFmtId="0" fontId="12" fillId="0" borderId="12" xfId="0" applyFont="1" applyBorder="1"/>
    <xf numFmtId="9" fontId="5" fillId="0" borderId="17" xfId="0" applyNumberFormat="1" applyFont="1" applyBorder="1" applyAlignment="1">
      <alignment horizontal="center"/>
    </xf>
    <xf numFmtId="168" fontId="6" fillId="0" borderId="11" xfId="0" applyNumberFormat="1" applyFont="1" applyBorder="1" applyAlignment="1">
      <alignment horizontal="left"/>
    </xf>
    <xf numFmtId="168" fontId="5" fillId="0" borderId="12" xfId="0" applyNumberFormat="1" applyFont="1" applyBorder="1"/>
    <xf numFmtId="164" fontId="2" fillId="0" borderId="0" xfId="0" applyNumberFormat="1" applyFont="1"/>
    <xf numFmtId="167" fontId="13" fillId="0" borderId="0" xfId="1" applyNumberFormat="1" applyFont="1" applyAlignment="1">
      <alignment horizontal="center"/>
    </xf>
    <xf numFmtId="167" fontId="5" fillId="0" borderId="12" xfId="1" applyNumberFormat="1" applyFont="1" applyBorder="1"/>
    <xf numFmtId="166" fontId="6" fillId="0" borderId="12" xfId="0" applyNumberFormat="1" applyFont="1" applyBorder="1"/>
    <xf numFmtId="165" fontId="5" fillId="0" borderId="12" xfId="0" applyNumberFormat="1" applyFont="1" applyBorder="1" applyAlignment="1">
      <alignment horizontal="right"/>
    </xf>
    <xf numFmtId="0" fontId="14" fillId="0" borderId="14" xfId="0" applyFont="1" applyBorder="1"/>
    <xf numFmtId="167" fontId="5" fillId="0" borderId="15" xfId="1" applyNumberFormat="1" applyFont="1" applyBorder="1"/>
    <xf numFmtId="166" fontId="6" fillId="0" borderId="15" xfId="0" applyNumberFormat="1" applyFont="1" applyBorder="1"/>
    <xf numFmtId="9" fontId="5" fillId="0" borderId="18" xfId="0" applyNumberFormat="1" applyFont="1" applyBorder="1" applyAlignment="1">
      <alignment horizontal="center"/>
    </xf>
    <xf numFmtId="0" fontId="6" fillId="0" borderId="14" xfId="0" applyFont="1" applyBorder="1"/>
    <xf numFmtId="9" fontId="5" fillId="0" borderId="19" xfId="0" applyNumberFormat="1" applyFont="1" applyBorder="1" applyAlignment="1">
      <alignment horizontal="center"/>
    </xf>
    <xf numFmtId="0" fontId="5" fillId="0" borderId="8" xfId="0" applyFont="1" applyBorder="1"/>
    <xf numFmtId="165" fontId="5" fillId="0" borderId="9" xfId="0" applyNumberFormat="1" applyFont="1" applyBorder="1"/>
    <xf numFmtId="164" fontId="5" fillId="0" borderId="20" xfId="0" applyNumberFormat="1" applyFont="1" applyBorder="1"/>
    <xf numFmtId="166" fontId="5" fillId="0" borderId="15" xfId="0" applyNumberFormat="1" applyFont="1" applyBorder="1"/>
    <xf numFmtId="167" fontId="6" fillId="0" borderId="15" xfId="1" applyNumberFormat="1" applyFont="1" applyBorder="1"/>
    <xf numFmtId="9" fontId="6" fillId="0" borderId="19" xfId="0" applyNumberFormat="1" applyFont="1" applyBorder="1" applyAlignment="1">
      <alignment horizontal="center"/>
    </xf>
    <xf numFmtId="165" fontId="5" fillId="0" borderId="15" xfId="0" applyNumberFormat="1" applyFont="1" applyBorder="1"/>
    <xf numFmtId="0" fontId="15" fillId="0" borderId="2" xfId="0" applyFont="1" applyBorder="1"/>
    <xf numFmtId="167" fontId="15" fillId="0" borderId="3" xfId="1" applyNumberFormat="1" applyFont="1" applyBorder="1"/>
    <xf numFmtId="166" fontId="15" fillId="0" borderId="3" xfId="0" applyNumberFormat="1" applyFont="1" applyBorder="1"/>
    <xf numFmtId="9" fontId="15" fillId="0" borderId="4" xfId="0" applyNumberFormat="1" applyFont="1" applyBorder="1" applyAlignment="1">
      <alignment horizontal="center"/>
    </xf>
    <xf numFmtId="165" fontId="15" fillId="0" borderId="3" xfId="0" applyNumberFormat="1" applyFont="1" applyBorder="1"/>
    <xf numFmtId="164" fontId="15" fillId="0" borderId="3" xfId="0" applyNumberFormat="1" applyFont="1" applyBorder="1"/>
    <xf numFmtId="167" fontId="4" fillId="0" borderId="0" xfId="1" applyNumberFormat="1" applyFont="1"/>
    <xf numFmtId="0" fontId="16" fillId="0" borderId="0" xfId="0" applyFont="1"/>
    <xf numFmtId="165" fontId="4" fillId="0" borderId="0" xfId="0" applyNumberFormat="1" applyFont="1"/>
    <xf numFmtId="165" fontId="17" fillId="0" borderId="0" xfId="0" applyNumberFormat="1" applyFont="1"/>
    <xf numFmtId="165" fontId="2" fillId="0" borderId="0" xfId="0" applyNumberFormat="1" applyFont="1"/>
    <xf numFmtId="0" fontId="18" fillId="0" borderId="0" xfId="0" applyFont="1"/>
    <xf numFmtId="0" fontId="2" fillId="0" borderId="0" xfId="0" applyFont="1" applyAlignment="1">
      <alignment horizontal="center"/>
    </xf>
    <xf numFmtId="0" fontId="0" fillId="0" borderId="0" xfId="0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92FE-9E7E-40D5-9BB3-B8AB2B126516}">
  <dimension ref="A1:Z1002"/>
  <sheetViews>
    <sheetView tabSelected="1" zoomScale="140" zoomScaleNormal="140" workbookViewId="0">
      <selection activeCell="E42" sqref="E42"/>
    </sheetView>
  </sheetViews>
  <sheetFormatPr baseColWidth="10" defaultColWidth="14.42578125" defaultRowHeight="15" x14ac:dyDescent="0.25"/>
  <cols>
    <col min="1" max="1" width="27.5703125" customWidth="1"/>
    <col min="2" max="2" width="18.140625" customWidth="1"/>
    <col min="3" max="3" width="19.5703125" customWidth="1"/>
    <col min="4" max="4" width="7.7109375" customWidth="1"/>
    <col min="5" max="5" width="32" customWidth="1"/>
    <col min="6" max="6" width="20" customWidth="1"/>
    <col min="7" max="7" width="16.140625" customWidth="1"/>
    <col min="8" max="8" width="10.28515625" customWidth="1"/>
    <col min="9" max="9" width="11.5703125" customWidth="1"/>
    <col min="10" max="11" width="11.42578125" customWidth="1"/>
    <col min="12" max="26" width="10.7109375" customWidth="1"/>
    <col min="257" max="257" width="27.5703125" customWidth="1"/>
    <col min="258" max="258" width="18.140625" customWidth="1"/>
    <col min="259" max="259" width="15.28515625" customWidth="1"/>
    <col min="260" max="260" width="7.7109375" customWidth="1"/>
    <col min="261" max="261" width="32" customWidth="1"/>
    <col min="262" max="262" width="20" customWidth="1"/>
    <col min="263" max="263" width="16.140625" customWidth="1"/>
    <col min="264" max="264" width="10.28515625" customWidth="1"/>
    <col min="265" max="265" width="11.5703125" customWidth="1"/>
    <col min="266" max="267" width="11.42578125" customWidth="1"/>
    <col min="268" max="282" width="10.7109375" customWidth="1"/>
    <col min="513" max="513" width="27.5703125" customWidth="1"/>
    <col min="514" max="514" width="18.140625" customWidth="1"/>
    <col min="515" max="515" width="15.28515625" customWidth="1"/>
    <col min="516" max="516" width="7.7109375" customWidth="1"/>
    <col min="517" max="517" width="32" customWidth="1"/>
    <col min="518" max="518" width="20" customWidth="1"/>
    <col min="519" max="519" width="16.140625" customWidth="1"/>
    <col min="520" max="520" width="10.28515625" customWidth="1"/>
    <col min="521" max="521" width="11.5703125" customWidth="1"/>
    <col min="522" max="523" width="11.42578125" customWidth="1"/>
    <col min="524" max="538" width="10.7109375" customWidth="1"/>
    <col min="769" max="769" width="27.5703125" customWidth="1"/>
    <col min="770" max="770" width="18.140625" customWidth="1"/>
    <col min="771" max="771" width="15.28515625" customWidth="1"/>
    <col min="772" max="772" width="7.7109375" customWidth="1"/>
    <col min="773" max="773" width="32" customWidth="1"/>
    <col min="774" max="774" width="20" customWidth="1"/>
    <col min="775" max="775" width="16.140625" customWidth="1"/>
    <col min="776" max="776" width="10.28515625" customWidth="1"/>
    <col min="777" max="777" width="11.5703125" customWidth="1"/>
    <col min="778" max="779" width="11.42578125" customWidth="1"/>
    <col min="780" max="794" width="10.7109375" customWidth="1"/>
    <col min="1025" max="1025" width="27.5703125" customWidth="1"/>
    <col min="1026" max="1026" width="18.140625" customWidth="1"/>
    <col min="1027" max="1027" width="15.28515625" customWidth="1"/>
    <col min="1028" max="1028" width="7.7109375" customWidth="1"/>
    <col min="1029" max="1029" width="32" customWidth="1"/>
    <col min="1030" max="1030" width="20" customWidth="1"/>
    <col min="1031" max="1031" width="16.140625" customWidth="1"/>
    <col min="1032" max="1032" width="10.28515625" customWidth="1"/>
    <col min="1033" max="1033" width="11.5703125" customWidth="1"/>
    <col min="1034" max="1035" width="11.42578125" customWidth="1"/>
    <col min="1036" max="1050" width="10.7109375" customWidth="1"/>
    <col min="1281" max="1281" width="27.5703125" customWidth="1"/>
    <col min="1282" max="1282" width="18.140625" customWidth="1"/>
    <col min="1283" max="1283" width="15.28515625" customWidth="1"/>
    <col min="1284" max="1284" width="7.7109375" customWidth="1"/>
    <col min="1285" max="1285" width="32" customWidth="1"/>
    <col min="1286" max="1286" width="20" customWidth="1"/>
    <col min="1287" max="1287" width="16.140625" customWidth="1"/>
    <col min="1288" max="1288" width="10.28515625" customWidth="1"/>
    <col min="1289" max="1289" width="11.5703125" customWidth="1"/>
    <col min="1290" max="1291" width="11.42578125" customWidth="1"/>
    <col min="1292" max="1306" width="10.7109375" customWidth="1"/>
    <col min="1537" max="1537" width="27.5703125" customWidth="1"/>
    <col min="1538" max="1538" width="18.140625" customWidth="1"/>
    <col min="1539" max="1539" width="15.28515625" customWidth="1"/>
    <col min="1540" max="1540" width="7.7109375" customWidth="1"/>
    <col min="1541" max="1541" width="32" customWidth="1"/>
    <col min="1542" max="1542" width="20" customWidth="1"/>
    <col min="1543" max="1543" width="16.140625" customWidth="1"/>
    <col min="1544" max="1544" width="10.28515625" customWidth="1"/>
    <col min="1545" max="1545" width="11.5703125" customWidth="1"/>
    <col min="1546" max="1547" width="11.42578125" customWidth="1"/>
    <col min="1548" max="1562" width="10.7109375" customWidth="1"/>
    <col min="1793" max="1793" width="27.5703125" customWidth="1"/>
    <col min="1794" max="1794" width="18.140625" customWidth="1"/>
    <col min="1795" max="1795" width="15.28515625" customWidth="1"/>
    <col min="1796" max="1796" width="7.7109375" customWidth="1"/>
    <col min="1797" max="1797" width="32" customWidth="1"/>
    <col min="1798" max="1798" width="20" customWidth="1"/>
    <col min="1799" max="1799" width="16.140625" customWidth="1"/>
    <col min="1800" max="1800" width="10.28515625" customWidth="1"/>
    <col min="1801" max="1801" width="11.5703125" customWidth="1"/>
    <col min="1802" max="1803" width="11.42578125" customWidth="1"/>
    <col min="1804" max="1818" width="10.7109375" customWidth="1"/>
    <col min="2049" max="2049" width="27.5703125" customWidth="1"/>
    <col min="2050" max="2050" width="18.140625" customWidth="1"/>
    <col min="2051" max="2051" width="15.28515625" customWidth="1"/>
    <col min="2052" max="2052" width="7.7109375" customWidth="1"/>
    <col min="2053" max="2053" width="32" customWidth="1"/>
    <col min="2054" max="2054" width="20" customWidth="1"/>
    <col min="2055" max="2055" width="16.140625" customWidth="1"/>
    <col min="2056" max="2056" width="10.28515625" customWidth="1"/>
    <col min="2057" max="2057" width="11.5703125" customWidth="1"/>
    <col min="2058" max="2059" width="11.42578125" customWidth="1"/>
    <col min="2060" max="2074" width="10.7109375" customWidth="1"/>
    <col min="2305" max="2305" width="27.5703125" customWidth="1"/>
    <col min="2306" max="2306" width="18.140625" customWidth="1"/>
    <col min="2307" max="2307" width="15.28515625" customWidth="1"/>
    <col min="2308" max="2308" width="7.7109375" customWidth="1"/>
    <col min="2309" max="2309" width="32" customWidth="1"/>
    <col min="2310" max="2310" width="20" customWidth="1"/>
    <col min="2311" max="2311" width="16.140625" customWidth="1"/>
    <col min="2312" max="2312" width="10.28515625" customWidth="1"/>
    <col min="2313" max="2313" width="11.5703125" customWidth="1"/>
    <col min="2314" max="2315" width="11.42578125" customWidth="1"/>
    <col min="2316" max="2330" width="10.7109375" customWidth="1"/>
    <col min="2561" max="2561" width="27.5703125" customWidth="1"/>
    <col min="2562" max="2562" width="18.140625" customWidth="1"/>
    <col min="2563" max="2563" width="15.28515625" customWidth="1"/>
    <col min="2564" max="2564" width="7.7109375" customWidth="1"/>
    <col min="2565" max="2565" width="32" customWidth="1"/>
    <col min="2566" max="2566" width="20" customWidth="1"/>
    <col min="2567" max="2567" width="16.140625" customWidth="1"/>
    <col min="2568" max="2568" width="10.28515625" customWidth="1"/>
    <col min="2569" max="2569" width="11.5703125" customWidth="1"/>
    <col min="2570" max="2571" width="11.42578125" customWidth="1"/>
    <col min="2572" max="2586" width="10.7109375" customWidth="1"/>
    <col min="2817" max="2817" width="27.5703125" customWidth="1"/>
    <col min="2818" max="2818" width="18.140625" customWidth="1"/>
    <col min="2819" max="2819" width="15.28515625" customWidth="1"/>
    <col min="2820" max="2820" width="7.7109375" customWidth="1"/>
    <col min="2821" max="2821" width="32" customWidth="1"/>
    <col min="2822" max="2822" width="20" customWidth="1"/>
    <col min="2823" max="2823" width="16.140625" customWidth="1"/>
    <col min="2824" max="2824" width="10.28515625" customWidth="1"/>
    <col min="2825" max="2825" width="11.5703125" customWidth="1"/>
    <col min="2826" max="2827" width="11.42578125" customWidth="1"/>
    <col min="2828" max="2842" width="10.7109375" customWidth="1"/>
    <col min="3073" max="3073" width="27.5703125" customWidth="1"/>
    <col min="3074" max="3074" width="18.140625" customWidth="1"/>
    <col min="3075" max="3075" width="15.28515625" customWidth="1"/>
    <col min="3076" max="3076" width="7.7109375" customWidth="1"/>
    <col min="3077" max="3077" width="32" customWidth="1"/>
    <col min="3078" max="3078" width="20" customWidth="1"/>
    <col min="3079" max="3079" width="16.140625" customWidth="1"/>
    <col min="3080" max="3080" width="10.28515625" customWidth="1"/>
    <col min="3081" max="3081" width="11.5703125" customWidth="1"/>
    <col min="3082" max="3083" width="11.42578125" customWidth="1"/>
    <col min="3084" max="3098" width="10.7109375" customWidth="1"/>
    <col min="3329" max="3329" width="27.5703125" customWidth="1"/>
    <col min="3330" max="3330" width="18.140625" customWidth="1"/>
    <col min="3331" max="3331" width="15.28515625" customWidth="1"/>
    <col min="3332" max="3332" width="7.7109375" customWidth="1"/>
    <col min="3333" max="3333" width="32" customWidth="1"/>
    <col min="3334" max="3334" width="20" customWidth="1"/>
    <col min="3335" max="3335" width="16.140625" customWidth="1"/>
    <col min="3336" max="3336" width="10.28515625" customWidth="1"/>
    <col min="3337" max="3337" width="11.5703125" customWidth="1"/>
    <col min="3338" max="3339" width="11.42578125" customWidth="1"/>
    <col min="3340" max="3354" width="10.7109375" customWidth="1"/>
    <col min="3585" max="3585" width="27.5703125" customWidth="1"/>
    <col min="3586" max="3586" width="18.140625" customWidth="1"/>
    <col min="3587" max="3587" width="15.28515625" customWidth="1"/>
    <col min="3588" max="3588" width="7.7109375" customWidth="1"/>
    <col min="3589" max="3589" width="32" customWidth="1"/>
    <col min="3590" max="3590" width="20" customWidth="1"/>
    <col min="3591" max="3591" width="16.140625" customWidth="1"/>
    <col min="3592" max="3592" width="10.28515625" customWidth="1"/>
    <col min="3593" max="3593" width="11.5703125" customWidth="1"/>
    <col min="3594" max="3595" width="11.42578125" customWidth="1"/>
    <col min="3596" max="3610" width="10.7109375" customWidth="1"/>
    <col min="3841" max="3841" width="27.5703125" customWidth="1"/>
    <col min="3842" max="3842" width="18.140625" customWidth="1"/>
    <col min="3843" max="3843" width="15.28515625" customWidth="1"/>
    <col min="3844" max="3844" width="7.7109375" customWidth="1"/>
    <col min="3845" max="3845" width="32" customWidth="1"/>
    <col min="3846" max="3846" width="20" customWidth="1"/>
    <col min="3847" max="3847" width="16.140625" customWidth="1"/>
    <col min="3848" max="3848" width="10.28515625" customWidth="1"/>
    <col min="3849" max="3849" width="11.5703125" customWidth="1"/>
    <col min="3850" max="3851" width="11.42578125" customWidth="1"/>
    <col min="3852" max="3866" width="10.7109375" customWidth="1"/>
    <col min="4097" max="4097" width="27.5703125" customWidth="1"/>
    <col min="4098" max="4098" width="18.140625" customWidth="1"/>
    <col min="4099" max="4099" width="15.28515625" customWidth="1"/>
    <col min="4100" max="4100" width="7.7109375" customWidth="1"/>
    <col min="4101" max="4101" width="32" customWidth="1"/>
    <col min="4102" max="4102" width="20" customWidth="1"/>
    <col min="4103" max="4103" width="16.140625" customWidth="1"/>
    <col min="4104" max="4104" width="10.28515625" customWidth="1"/>
    <col min="4105" max="4105" width="11.5703125" customWidth="1"/>
    <col min="4106" max="4107" width="11.42578125" customWidth="1"/>
    <col min="4108" max="4122" width="10.7109375" customWidth="1"/>
    <col min="4353" max="4353" width="27.5703125" customWidth="1"/>
    <col min="4354" max="4354" width="18.140625" customWidth="1"/>
    <col min="4355" max="4355" width="15.28515625" customWidth="1"/>
    <col min="4356" max="4356" width="7.7109375" customWidth="1"/>
    <col min="4357" max="4357" width="32" customWidth="1"/>
    <col min="4358" max="4358" width="20" customWidth="1"/>
    <col min="4359" max="4359" width="16.140625" customWidth="1"/>
    <col min="4360" max="4360" width="10.28515625" customWidth="1"/>
    <col min="4361" max="4361" width="11.5703125" customWidth="1"/>
    <col min="4362" max="4363" width="11.42578125" customWidth="1"/>
    <col min="4364" max="4378" width="10.7109375" customWidth="1"/>
    <col min="4609" max="4609" width="27.5703125" customWidth="1"/>
    <col min="4610" max="4610" width="18.140625" customWidth="1"/>
    <col min="4611" max="4611" width="15.28515625" customWidth="1"/>
    <col min="4612" max="4612" width="7.7109375" customWidth="1"/>
    <col min="4613" max="4613" width="32" customWidth="1"/>
    <col min="4614" max="4614" width="20" customWidth="1"/>
    <col min="4615" max="4615" width="16.140625" customWidth="1"/>
    <col min="4616" max="4616" width="10.28515625" customWidth="1"/>
    <col min="4617" max="4617" width="11.5703125" customWidth="1"/>
    <col min="4618" max="4619" width="11.42578125" customWidth="1"/>
    <col min="4620" max="4634" width="10.7109375" customWidth="1"/>
    <col min="4865" max="4865" width="27.5703125" customWidth="1"/>
    <col min="4866" max="4866" width="18.140625" customWidth="1"/>
    <col min="4867" max="4867" width="15.28515625" customWidth="1"/>
    <col min="4868" max="4868" width="7.7109375" customWidth="1"/>
    <col min="4869" max="4869" width="32" customWidth="1"/>
    <col min="4870" max="4870" width="20" customWidth="1"/>
    <col min="4871" max="4871" width="16.140625" customWidth="1"/>
    <col min="4872" max="4872" width="10.28515625" customWidth="1"/>
    <col min="4873" max="4873" width="11.5703125" customWidth="1"/>
    <col min="4874" max="4875" width="11.42578125" customWidth="1"/>
    <col min="4876" max="4890" width="10.7109375" customWidth="1"/>
    <col min="5121" max="5121" width="27.5703125" customWidth="1"/>
    <col min="5122" max="5122" width="18.140625" customWidth="1"/>
    <col min="5123" max="5123" width="15.28515625" customWidth="1"/>
    <col min="5124" max="5124" width="7.7109375" customWidth="1"/>
    <col min="5125" max="5125" width="32" customWidth="1"/>
    <col min="5126" max="5126" width="20" customWidth="1"/>
    <col min="5127" max="5127" width="16.140625" customWidth="1"/>
    <col min="5128" max="5128" width="10.28515625" customWidth="1"/>
    <col min="5129" max="5129" width="11.5703125" customWidth="1"/>
    <col min="5130" max="5131" width="11.42578125" customWidth="1"/>
    <col min="5132" max="5146" width="10.7109375" customWidth="1"/>
    <col min="5377" max="5377" width="27.5703125" customWidth="1"/>
    <col min="5378" max="5378" width="18.140625" customWidth="1"/>
    <col min="5379" max="5379" width="15.28515625" customWidth="1"/>
    <col min="5380" max="5380" width="7.7109375" customWidth="1"/>
    <col min="5381" max="5381" width="32" customWidth="1"/>
    <col min="5382" max="5382" width="20" customWidth="1"/>
    <col min="5383" max="5383" width="16.140625" customWidth="1"/>
    <col min="5384" max="5384" width="10.28515625" customWidth="1"/>
    <col min="5385" max="5385" width="11.5703125" customWidth="1"/>
    <col min="5386" max="5387" width="11.42578125" customWidth="1"/>
    <col min="5388" max="5402" width="10.7109375" customWidth="1"/>
    <col min="5633" max="5633" width="27.5703125" customWidth="1"/>
    <col min="5634" max="5634" width="18.140625" customWidth="1"/>
    <col min="5635" max="5635" width="15.28515625" customWidth="1"/>
    <col min="5636" max="5636" width="7.7109375" customWidth="1"/>
    <col min="5637" max="5637" width="32" customWidth="1"/>
    <col min="5638" max="5638" width="20" customWidth="1"/>
    <col min="5639" max="5639" width="16.140625" customWidth="1"/>
    <col min="5640" max="5640" width="10.28515625" customWidth="1"/>
    <col min="5641" max="5641" width="11.5703125" customWidth="1"/>
    <col min="5642" max="5643" width="11.42578125" customWidth="1"/>
    <col min="5644" max="5658" width="10.7109375" customWidth="1"/>
    <col min="5889" max="5889" width="27.5703125" customWidth="1"/>
    <col min="5890" max="5890" width="18.140625" customWidth="1"/>
    <col min="5891" max="5891" width="15.28515625" customWidth="1"/>
    <col min="5892" max="5892" width="7.7109375" customWidth="1"/>
    <col min="5893" max="5893" width="32" customWidth="1"/>
    <col min="5894" max="5894" width="20" customWidth="1"/>
    <col min="5895" max="5895" width="16.140625" customWidth="1"/>
    <col min="5896" max="5896" width="10.28515625" customWidth="1"/>
    <col min="5897" max="5897" width="11.5703125" customWidth="1"/>
    <col min="5898" max="5899" width="11.42578125" customWidth="1"/>
    <col min="5900" max="5914" width="10.7109375" customWidth="1"/>
    <col min="6145" max="6145" width="27.5703125" customWidth="1"/>
    <col min="6146" max="6146" width="18.140625" customWidth="1"/>
    <col min="6147" max="6147" width="15.28515625" customWidth="1"/>
    <col min="6148" max="6148" width="7.7109375" customWidth="1"/>
    <col min="6149" max="6149" width="32" customWidth="1"/>
    <col min="6150" max="6150" width="20" customWidth="1"/>
    <col min="6151" max="6151" width="16.140625" customWidth="1"/>
    <col min="6152" max="6152" width="10.28515625" customWidth="1"/>
    <col min="6153" max="6153" width="11.5703125" customWidth="1"/>
    <col min="6154" max="6155" width="11.42578125" customWidth="1"/>
    <col min="6156" max="6170" width="10.7109375" customWidth="1"/>
    <col min="6401" max="6401" width="27.5703125" customWidth="1"/>
    <col min="6402" max="6402" width="18.140625" customWidth="1"/>
    <col min="6403" max="6403" width="15.28515625" customWidth="1"/>
    <col min="6404" max="6404" width="7.7109375" customWidth="1"/>
    <col min="6405" max="6405" width="32" customWidth="1"/>
    <col min="6406" max="6406" width="20" customWidth="1"/>
    <col min="6407" max="6407" width="16.140625" customWidth="1"/>
    <col min="6408" max="6408" width="10.28515625" customWidth="1"/>
    <col min="6409" max="6409" width="11.5703125" customWidth="1"/>
    <col min="6410" max="6411" width="11.42578125" customWidth="1"/>
    <col min="6412" max="6426" width="10.7109375" customWidth="1"/>
    <col min="6657" max="6657" width="27.5703125" customWidth="1"/>
    <col min="6658" max="6658" width="18.140625" customWidth="1"/>
    <col min="6659" max="6659" width="15.28515625" customWidth="1"/>
    <col min="6660" max="6660" width="7.7109375" customWidth="1"/>
    <col min="6661" max="6661" width="32" customWidth="1"/>
    <col min="6662" max="6662" width="20" customWidth="1"/>
    <col min="6663" max="6663" width="16.140625" customWidth="1"/>
    <col min="6664" max="6664" width="10.28515625" customWidth="1"/>
    <col min="6665" max="6665" width="11.5703125" customWidth="1"/>
    <col min="6666" max="6667" width="11.42578125" customWidth="1"/>
    <col min="6668" max="6682" width="10.7109375" customWidth="1"/>
    <col min="6913" max="6913" width="27.5703125" customWidth="1"/>
    <col min="6914" max="6914" width="18.140625" customWidth="1"/>
    <col min="6915" max="6915" width="15.28515625" customWidth="1"/>
    <col min="6916" max="6916" width="7.7109375" customWidth="1"/>
    <col min="6917" max="6917" width="32" customWidth="1"/>
    <col min="6918" max="6918" width="20" customWidth="1"/>
    <col min="6919" max="6919" width="16.140625" customWidth="1"/>
    <col min="6920" max="6920" width="10.28515625" customWidth="1"/>
    <col min="6921" max="6921" width="11.5703125" customWidth="1"/>
    <col min="6922" max="6923" width="11.42578125" customWidth="1"/>
    <col min="6924" max="6938" width="10.7109375" customWidth="1"/>
    <col min="7169" max="7169" width="27.5703125" customWidth="1"/>
    <col min="7170" max="7170" width="18.140625" customWidth="1"/>
    <col min="7171" max="7171" width="15.28515625" customWidth="1"/>
    <col min="7172" max="7172" width="7.7109375" customWidth="1"/>
    <col min="7173" max="7173" width="32" customWidth="1"/>
    <col min="7174" max="7174" width="20" customWidth="1"/>
    <col min="7175" max="7175" width="16.140625" customWidth="1"/>
    <col min="7176" max="7176" width="10.28515625" customWidth="1"/>
    <col min="7177" max="7177" width="11.5703125" customWidth="1"/>
    <col min="7178" max="7179" width="11.42578125" customWidth="1"/>
    <col min="7180" max="7194" width="10.7109375" customWidth="1"/>
    <col min="7425" max="7425" width="27.5703125" customWidth="1"/>
    <col min="7426" max="7426" width="18.140625" customWidth="1"/>
    <col min="7427" max="7427" width="15.28515625" customWidth="1"/>
    <col min="7428" max="7428" width="7.7109375" customWidth="1"/>
    <col min="7429" max="7429" width="32" customWidth="1"/>
    <col min="7430" max="7430" width="20" customWidth="1"/>
    <col min="7431" max="7431" width="16.140625" customWidth="1"/>
    <col min="7432" max="7432" width="10.28515625" customWidth="1"/>
    <col min="7433" max="7433" width="11.5703125" customWidth="1"/>
    <col min="7434" max="7435" width="11.42578125" customWidth="1"/>
    <col min="7436" max="7450" width="10.7109375" customWidth="1"/>
    <col min="7681" max="7681" width="27.5703125" customWidth="1"/>
    <col min="7682" max="7682" width="18.140625" customWidth="1"/>
    <col min="7683" max="7683" width="15.28515625" customWidth="1"/>
    <col min="7684" max="7684" width="7.7109375" customWidth="1"/>
    <col min="7685" max="7685" width="32" customWidth="1"/>
    <col min="7686" max="7686" width="20" customWidth="1"/>
    <col min="7687" max="7687" width="16.140625" customWidth="1"/>
    <col min="7688" max="7688" width="10.28515625" customWidth="1"/>
    <col min="7689" max="7689" width="11.5703125" customWidth="1"/>
    <col min="7690" max="7691" width="11.42578125" customWidth="1"/>
    <col min="7692" max="7706" width="10.7109375" customWidth="1"/>
    <col min="7937" max="7937" width="27.5703125" customWidth="1"/>
    <col min="7938" max="7938" width="18.140625" customWidth="1"/>
    <col min="7939" max="7939" width="15.28515625" customWidth="1"/>
    <col min="7940" max="7940" width="7.7109375" customWidth="1"/>
    <col min="7941" max="7941" width="32" customWidth="1"/>
    <col min="7942" max="7942" width="20" customWidth="1"/>
    <col min="7943" max="7943" width="16.140625" customWidth="1"/>
    <col min="7944" max="7944" width="10.28515625" customWidth="1"/>
    <col min="7945" max="7945" width="11.5703125" customWidth="1"/>
    <col min="7946" max="7947" width="11.42578125" customWidth="1"/>
    <col min="7948" max="7962" width="10.7109375" customWidth="1"/>
    <col min="8193" max="8193" width="27.5703125" customWidth="1"/>
    <col min="8194" max="8194" width="18.140625" customWidth="1"/>
    <col min="8195" max="8195" width="15.28515625" customWidth="1"/>
    <col min="8196" max="8196" width="7.7109375" customWidth="1"/>
    <col min="8197" max="8197" width="32" customWidth="1"/>
    <col min="8198" max="8198" width="20" customWidth="1"/>
    <col min="8199" max="8199" width="16.140625" customWidth="1"/>
    <col min="8200" max="8200" width="10.28515625" customWidth="1"/>
    <col min="8201" max="8201" width="11.5703125" customWidth="1"/>
    <col min="8202" max="8203" width="11.42578125" customWidth="1"/>
    <col min="8204" max="8218" width="10.7109375" customWidth="1"/>
    <col min="8449" max="8449" width="27.5703125" customWidth="1"/>
    <col min="8450" max="8450" width="18.140625" customWidth="1"/>
    <col min="8451" max="8451" width="15.28515625" customWidth="1"/>
    <col min="8452" max="8452" width="7.7109375" customWidth="1"/>
    <col min="8453" max="8453" width="32" customWidth="1"/>
    <col min="8454" max="8454" width="20" customWidth="1"/>
    <col min="8455" max="8455" width="16.140625" customWidth="1"/>
    <col min="8456" max="8456" width="10.28515625" customWidth="1"/>
    <col min="8457" max="8457" width="11.5703125" customWidth="1"/>
    <col min="8458" max="8459" width="11.42578125" customWidth="1"/>
    <col min="8460" max="8474" width="10.7109375" customWidth="1"/>
    <col min="8705" max="8705" width="27.5703125" customWidth="1"/>
    <col min="8706" max="8706" width="18.140625" customWidth="1"/>
    <col min="8707" max="8707" width="15.28515625" customWidth="1"/>
    <col min="8708" max="8708" width="7.7109375" customWidth="1"/>
    <col min="8709" max="8709" width="32" customWidth="1"/>
    <col min="8710" max="8710" width="20" customWidth="1"/>
    <col min="8711" max="8711" width="16.140625" customWidth="1"/>
    <col min="8712" max="8712" width="10.28515625" customWidth="1"/>
    <col min="8713" max="8713" width="11.5703125" customWidth="1"/>
    <col min="8714" max="8715" width="11.42578125" customWidth="1"/>
    <col min="8716" max="8730" width="10.7109375" customWidth="1"/>
    <col min="8961" max="8961" width="27.5703125" customWidth="1"/>
    <col min="8962" max="8962" width="18.140625" customWidth="1"/>
    <col min="8963" max="8963" width="15.28515625" customWidth="1"/>
    <col min="8964" max="8964" width="7.7109375" customWidth="1"/>
    <col min="8965" max="8965" width="32" customWidth="1"/>
    <col min="8966" max="8966" width="20" customWidth="1"/>
    <col min="8967" max="8967" width="16.140625" customWidth="1"/>
    <col min="8968" max="8968" width="10.28515625" customWidth="1"/>
    <col min="8969" max="8969" width="11.5703125" customWidth="1"/>
    <col min="8970" max="8971" width="11.42578125" customWidth="1"/>
    <col min="8972" max="8986" width="10.7109375" customWidth="1"/>
    <col min="9217" max="9217" width="27.5703125" customWidth="1"/>
    <col min="9218" max="9218" width="18.140625" customWidth="1"/>
    <col min="9219" max="9219" width="15.28515625" customWidth="1"/>
    <col min="9220" max="9220" width="7.7109375" customWidth="1"/>
    <col min="9221" max="9221" width="32" customWidth="1"/>
    <col min="9222" max="9222" width="20" customWidth="1"/>
    <col min="9223" max="9223" width="16.140625" customWidth="1"/>
    <col min="9224" max="9224" width="10.28515625" customWidth="1"/>
    <col min="9225" max="9225" width="11.5703125" customWidth="1"/>
    <col min="9226" max="9227" width="11.42578125" customWidth="1"/>
    <col min="9228" max="9242" width="10.7109375" customWidth="1"/>
    <col min="9473" max="9473" width="27.5703125" customWidth="1"/>
    <col min="9474" max="9474" width="18.140625" customWidth="1"/>
    <col min="9475" max="9475" width="15.28515625" customWidth="1"/>
    <col min="9476" max="9476" width="7.7109375" customWidth="1"/>
    <col min="9477" max="9477" width="32" customWidth="1"/>
    <col min="9478" max="9478" width="20" customWidth="1"/>
    <col min="9479" max="9479" width="16.140625" customWidth="1"/>
    <col min="9480" max="9480" width="10.28515625" customWidth="1"/>
    <col min="9481" max="9481" width="11.5703125" customWidth="1"/>
    <col min="9482" max="9483" width="11.42578125" customWidth="1"/>
    <col min="9484" max="9498" width="10.7109375" customWidth="1"/>
    <col min="9729" max="9729" width="27.5703125" customWidth="1"/>
    <col min="9730" max="9730" width="18.140625" customWidth="1"/>
    <col min="9731" max="9731" width="15.28515625" customWidth="1"/>
    <col min="9732" max="9732" width="7.7109375" customWidth="1"/>
    <col min="9733" max="9733" width="32" customWidth="1"/>
    <col min="9734" max="9734" width="20" customWidth="1"/>
    <col min="9735" max="9735" width="16.140625" customWidth="1"/>
    <col min="9736" max="9736" width="10.28515625" customWidth="1"/>
    <col min="9737" max="9737" width="11.5703125" customWidth="1"/>
    <col min="9738" max="9739" width="11.42578125" customWidth="1"/>
    <col min="9740" max="9754" width="10.7109375" customWidth="1"/>
    <col min="9985" max="9985" width="27.5703125" customWidth="1"/>
    <col min="9986" max="9986" width="18.140625" customWidth="1"/>
    <col min="9987" max="9987" width="15.28515625" customWidth="1"/>
    <col min="9988" max="9988" width="7.7109375" customWidth="1"/>
    <col min="9989" max="9989" width="32" customWidth="1"/>
    <col min="9990" max="9990" width="20" customWidth="1"/>
    <col min="9991" max="9991" width="16.140625" customWidth="1"/>
    <col min="9992" max="9992" width="10.28515625" customWidth="1"/>
    <col min="9993" max="9993" width="11.5703125" customWidth="1"/>
    <col min="9994" max="9995" width="11.42578125" customWidth="1"/>
    <col min="9996" max="10010" width="10.7109375" customWidth="1"/>
    <col min="10241" max="10241" width="27.5703125" customWidth="1"/>
    <col min="10242" max="10242" width="18.140625" customWidth="1"/>
    <col min="10243" max="10243" width="15.28515625" customWidth="1"/>
    <col min="10244" max="10244" width="7.7109375" customWidth="1"/>
    <col min="10245" max="10245" width="32" customWidth="1"/>
    <col min="10246" max="10246" width="20" customWidth="1"/>
    <col min="10247" max="10247" width="16.140625" customWidth="1"/>
    <col min="10248" max="10248" width="10.28515625" customWidth="1"/>
    <col min="10249" max="10249" width="11.5703125" customWidth="1"/>
    <col min="10250" max="10251" width="11.42578125" customWidth="1"/>
    <col min="10252" max="10266" width="10.7109375" customWidth="1"/>
    <col min="10497" max="10497" width="27.5703125" customWidth="1"/>
    <col min="10498" max="10498" width="18.140625" customWidth="1"/>
    <col min="10499" max="10499" width="15.28515625" customWidth="1"/>
    <col min="10500" max="10500" width="7.7109375" customWidth="1"/>
    <col min="10501" max="10501" width="32" customWidth="1"/>
    <col min="10502" max="10502" width="20" customWidth="1"/>
    <col min="10503" max="10503" width="16.140625" customWidth="1"/>
    <col min="10504" max="10504" width="10.28515625" customWidth="1"/>
    <col min="10505" max="10505" width="11.5703125" customWidth="1"/>
    <col min="10506" max="10507" width="11.42578125" customWidth="1"/>
    <col min="10508" max="10522" width="10.7109375" customWidth="1"/>
    <col min="10753" max="10753" width="27.5703125" customWidth="1"/>
    <col min="10754" max="10754" width="18.140625" customWidth="1"/>
    <col min="10755" max="10755" width="15.28515625" customWidth="1"/>
    <col min="10756" max="10756" width="7.7109375" customWidth="1"/>
    <col min="10757" max="10757" width="32" customWidth="1"/>
    <col min="10758" max="10758" width="20" customWidth="1"/>
    <col min="10759" max="10759" width="16.140625" customWidth="1"/>
    <col min="10760" max="10760" width="10.28515625" customWidth="1"/>
    <col min="10761" max="10761" width="11.5703125" customWidth="1"/>
    <col min="10762" max="10763" width="11.42578125" customWidth="1"/>
    <col min="10764" max="10778" width="10.7109375" customWidth="1"/>
    <col min="11009" max="11009" width="27.5703125" customWidth="1"/>
    <col min="11010" max="11010" width="18.140625" customWidth="1"/>
    <col min="11011" max="11011" width="15.28515625" customWidth="1"/>
    <col min="11012" max="11012" width="7.7109375" customWidth="1"/>
    <col min="11013" max="11013" width="32" customWidth="1"/>
    <col min="11014" max="11014" width="20" customWidth="1"/>
    <col min="11015" max="11015" width="16.140625" customWidth="1"/>
    <col min="11016" max="11016" width="10.28515625" customWidth="1"/>
    <col min="11017" max="11017" width="11.5703125" customWidth="1"/>
    <col min="11018" max="11019" width="11.42578125" customWidth="1"/>
    <col min="11020" max="11034" width="10.7109375" customWidth="1"/>
    <col min="11265" max="11265" width="27.5703125" customWidth="1"/>
    <col min="11266" max="11266" width="18.140625" customWidth="1"/>
    <col min="11267" max="11267" width="15.28515625" customWidth="1"/>
    <col min="11268" max="11268" width="7.7109375" customWidth="1"/>
    <col min="11269" max="11269" width="32" customWidth="1"/>
    <col min="11270" max="11270" width="20" customWidth="1"/>
    <col min="11271" max="11271" width="16.140625" customWidth="1"/>
    <col min="11272" max="11272" width="10.28515625" customWidth="1"/>
    <col min="11273" max="11273" width="11.5703125" customWidth="1"/>
    <col min="11274" max="11275" width="11.42578125" customWidth="1"/>
    <col min="11276" max="11290" width="10.7109375" customWidth="1"/>
    <col min="11521" max="11521" width="27.5703125" customWidth="1"/>
    <col min="11522" max="11522" width="18.140625" customWidth="1"/>
    <col min="11523" max="11523" width="15.28515625" customWidth="1"/>
    <col min="11524" max="11524" width="7.7109375" customWidth="1"/>
    <col min="11525" max="11525" width="32" customWidth="1"/>
    <col min="11526" max="11526" width="20" customWidth="1"/>
    <col min="11527" max="11527" width="16.140625" customWidth="1"/>
    <col min="11528" max="11528" width="10.28515625" customWidth="1"/>
    <col min="11529" max="11529" width="11.5703125" customWidth="1"/>
    <col min="11530" max="11531" width="11.42578125" customWidth="1"/>
    <col min="11532" max="11546" width="10.7109375" customWidth="1"/>
    <col min="11777" max="11777" width="27.5703125" customWidth="1"/>
    <col min="11778" max="11778" width="18.140625" customWidth="1"/>
    <col min="11779" max="11779" width="15.28515625" customWidth="1"/>
    <col min="11780" max="11780" width="7.7109375" customWidth="1"/>
    <col min="11781" max="11781" width="32" customWidth="1"/>
    <col min="11782" max="11782" width="20" customWidth="1"/>
    <col min="11783" max="11783" width="16.140625" customWidth="1"/>
    <col min="11784" max="11784" width="10.28515625" customWidth="1"/>
    <col min="11785" max="11785" width="11.5703125" customWidth="1"/>
    <col min="11786" max="11787" width="11.42578125" customWidth="1"/>
    <col min="11788" max="11802" width="10.7109375" customWidth="1"/>
    <col min="12033" max="12033" width="27.5703125" customWidth="1"/>
    <col min="12034" max="12034" width="18.140625" customWidth="1"/>
    <col min="12035" max="12035" width="15.28515625" customWidth="1"/>
    <col min="12036" max="12036" width="7.7109375" customWidth="1"/>
    <col min="12037" max="12037" width="32" customWidth="1"/>
    <col min="12038" max="12038" width="20" customWidth="1"/>
    <col min="12039" max="12039" width="16.140625" customWidth="1"/>
    <col min="12040" max="12040" width="10.28515625" customWidth="1"/>
    <col min="12041" max="12041" width="11.5703125" customWidth="1"/>
    <col min="12042" max="12043" width="11.42578125" customWidth="1"/>
    <col min="12044" max="12058" width="10.7109375" customWidth="1"/>
    <col min="12289" max="12289" width="27.5703125" customWidth="1"/>
    <col min="12290" max="12290" width="18.140625" customWidth="1"/>
    <col min="12291" max="12291" width="15.28515625" customWidth="1"/>
    <col min="12292" max="12292" width="7.7109375" customWidth="1"/>
    <col min="12293" max="12293" width="32" customWidth="1"/>
    <col min="12294" max="12294" width="20" customWidth="1"/>
    <col min="12295" max="12295" width="16.140625" customWidth="1"/>
    <col min="12296" max="12296" width="10.28515625" customWidth="1"/>
    <col min="12297" max="12297" width="11.5703125" customWidth="1"/>
    <col min="12298" max="12299" width="11.42578125" customWidth="1"/>
    <col min="12300" max="12314" width="10.7109375" customWidth="1"/>
    <col min="12545" max="12545" width="27.5703125" customWidth="1"/>
    <col min="12546" max="12546" width="18.140625" customWidth="1"/>
    <col min="12547" max="12547" width="15.28515625" customWidth="1"/>
    <col min="12548" max="12548" width="7.7109375" customWidth="1"/>
    <col min="12549" max="12549" width="32" customWidth="1"/>
    <col min="12550" max="12550" width="20" customWidth="1"/>
    <col min="12551" max="12551" width="16.140625" customWidth="1"/>
    <col min="12552" max="12552" width="10.28515625" customWidth="1"/>
    <col min="12553" max="12553" width="11.5703125" customWidth="1"/>
    <col min="12554" max="12555" width="11.42578125" customWidth="1"/>
    <col min="12556" max="12570" width="10.7109375" customWidth="1"/>
    <col min="12801" max="12801" width="27.5703125" customWidth="1"/>
    <col min="12802" max="12802" width="18.140625" customWidth="1"/>
    <col min="12803" max="12803" width="15.28515625" customWidth="1"/>
    <col min="12804" max="12804" width="7.7109375" customWidth="1"/>
    <col min="12805" max="12805" width="32" customWidth="1"/>
    <col min="12806" max="12806" width="20" customWidth="1"/>
    <col min="12807" max="12807" width="16.140625" customWidth="1"/>
    <col min="12808" max="12808" width="10.28515625" customWidth="1"/>
    <col min="12809" max="12809" width="11.5703125" customWidth="1"/>
    <col min="12810" max="12811" width="11.42578125" customWidth="1"/>
    <col min="12812" max="12826" width="10.7109375" customWidth="1"/>
    <col min="13057" max="13057" width="27.5703125" customWidth="1"/>
    <col min="13058" max="13058" width="18.140625" customWidth="1"/>
    <col min="13059" max="13059" width="15.28515625" customWidth="1"/>
    <col min="13060" max="13060" width="7.7109375" customWidth="1"/>
    <col min="13061" max="13061" width="32" customWidth="1"/>
    <col min="13062" max="13062" width="20" customWidth="1"/>
    <col min="13063" max="13063" width="16.140625" customWidth="1"/>
    <col min="13064" max="13064" width="10.28515625" customWidth="1"/>
    <col min="13065" max="13065" width="11.5703125" customWidth="1"/>
    <col min="13066" max="13067" width="11.42578125" customWidth="1"/>
    <col min="13068" max="13082" width="10.7109375" customWidth="1"/>
    <col min="13313" max="13313" width="27.5703125" customWidth="1"/>
    <col min="13314" max="13314" width="18.140625" customWidth="1"/>
    <col min="13315" max="13315" width="15.28515625" customWidth="1"/>
    <col min="13316" max="13316" width="7.7109375" customWidth="1"/>
    <col min="13317" max="13317" width="32" customWidth="1"/>
    <col min="13318" max="13318" width="20" customWidth="1"/>
    <col min="13319" max="13319" width="16.140625" customWidth="1"/>
    <col min="13320" max="13320" width="10.28515625" customWidth="1"/>
    <col min="13321" max="13321" width="11.5703125" customWidth="1"/>
    <col min="13322" max="13323" width="11.42578125" customWidth="1"/>
    <col min="13324" max="13338" width="10.7109375" customWidth="1"/>
    <col min="13569" max="13569" width="27.5703125" customWidth="1"/>
    <col min="13570" max="13570" width="18.140625" customWidth="1"/>
    <col min="13571" max="13571" width="15.28515625" customWidth="1"/>
    <col min="13572" max="13572" width="7.7109375" customWidth="1"/>
    <col min="13573" max="13573" width="32" customWidth="1"/>
    <col min="13574" max="13574" width="20" customWidth="1"/>
    <col min="13575" max="13575" width="16.140625" customWidth="1"/>
    <col min="13576" max="13576" width="10.28515625" customWidth="1"/>
    <col min="13577" max="13577" width="11.5703125" customWidth="1"/>
    <col min="13578" max="13579" width="11.42578125" customWidth="1"/>
    <col min="13580" max="13594" width="10.7109375" customWidth="1"/>
    <col min="13825" max="13825" width="27.5703125" customWidth="1"/>
    <col min="13826" max="13826" width="18.140625" customWidth="1"/>
    <col min="13827" max="13827" width="15.28515625" customWidth="1"/>
    <col min="13828" max="13828" width="7.7109375" customWidth="1"/>
    <col min="13829" max="13829" width="32" customWidth="1"/>
    <col min="13830" max="13830" width="20" customWidth="1"/>
    <col min="13831" max="13831" width="16.140625" customWidth="1"/>
    <col min="13832" max="13832" width="10.28515625" customWidth="1"/>
    <col min="13833" max="13833" width="11.5703125" customWidth="1"/>
    <col min="13834" max="13835" width="11.42578125" customWidth="1"/>
    <col min="13836" max="13850" width="10.7109375" customWidth="1"/>
    <col min="14081" max="14081" width="27.5703125" customWidth="1"/>
    <col min="14082" max="14082" width="18.140625" customWidth="1"/>
    <col min="14083" max="14083" width="15.28515625" customWidth="1"/>
    <col min="14084" max="14084" width="7.7109375" customWidth="1"/>
    <col min="14085" max="14085" width="32" customWidth="1"/>
    <col min="14086" max="14086" width="20" customWidth="1"/>
    <col min="14087" max="14087" width="16.140625" customWidth="1"/>
    <col min="14088" max="14088" width="10.28515625" customWidth="1"/>
    <col min="14089" max="14089" width="11.5703125" customWidth="1"/>
    <col min="14090" max="14091" width="11.42578125" customWidth="1"/>
    <col min="14092" max="14106" width="10.7109375" customWidth="1"/>
    <col min="14337" max="14337" width="27.5703125" customWidth="1"/>
    <col min="14338" max="14338" width="18.140625" customWidth="1"/>
    <col min="14339" max="14339" width="15.28515625" customWidth="1"/>
    <col min="14340" max="14340" width="7.7109375" customWidth="1"/>
    <col min="14341" max="14341" width="32" customWidth="1"/>
    <col min="14342" max="14342" width="20" customWidth="1"/>
    <col min="14343" max="14343" width="16.140625" customWidth="1"/>
    <col min="14344" max="14344" width="10.28515625" customWidth="1"/>
    <col min="14345" max="14345" width="11.5703125" customWidth="1"/>
    <col min="14346" max="14347" width="11.42578125" customWidth="1"/>
    <col min="14348" max="14362" width="10.7109375" customWidth="1"/>
    <col min="14593" max="14593" width="27.5703125" customWidth="1"/>
    <col min="14594" max="14594" width="18.140625" customWidth="1"/>
    <col min="14595" max="14595" width="15.28515625" customWidth="1"/>
    <col min="14596" max="14596" width="7.7109375" customWidth="1"/>
    <col min="14597" max="14597" width="32" customWidth="1"/>
    <col min="14598" max="14598" width="20" customWidth="1"/>
    <col min="14599" max="14599" width="16.140625" customWidth="1"/>
    <col min="14600" max="14600" width="10.28515625" customWidth="1"/>
    <col min="14601" max="14601" width="11.5703125" customWidth="1"/>
    <col min="14602" max="14603" width="11.42578125" customWidth="1"/>
    <col min="14604" max="14618" width="10.7109375" customWidth="1"/>
    <col min="14849" max="14849" width="27.5703125" customWidth="1"/>
    <col min="14850" max="14850" width="18.140625" customWidth="1"/>
    <col min="14851" max="14851" width="15.28515625" customWidth="1"/>
    <col min="14852" max="14852" width="7.7109375" customWidth="1"/>
    <col min="14853" max="14853" width="32" customWidth="1"/>
    <col min="14854" max="14854" width="20" customWidth="1"/>
    <col min="14855" max="14855" width="16.140625" customWidth="1"/>
    <col min="14856" max="14856" width="10.28515625" customWidth="1"/>
    <col min="14857" max="14857" width="11.5703125" customWidth="1"/>
    <col min="14858" max="14859" width="11.42578125" customWidth="1"/>
    <col min="14860" max="14874" width="10.7109375" customWidth="1"/>
    <col min="15105" max="15105" width="27.5703125" customWidth="1"/>
    <col min="15106" max="15106" width="18.140625" customWidth="1"/>
    <col min="15107" max="15107" width="15.28515625" customWidth="1"/>
    <col min="15108" max="15108" width="7.7109375" customWidth="1"/>
    <col min="15109" max="15109" width="32" customWidth="1"/>
    <col min="15110" max="15110" width="20" customWidth="1"/>
    <col min="15111" max="15111" width="16.140625" customWidth="1"/>
    <col min="15112" max="15112" width="10.28515625" customWidth="1"/>
    <col min="15113" max="15113" width="11.5703125" customWidth="1"/>
    <col min="15114" max="15115" width="11.42578125" customWidth="1"/>
    <col min="15116" max="15130" width="10.7109375" customWidth="1"/>
    <col min="15361" max="15361" width="27.5703125" customWidth="1"/>
    <col min="15362" max="15362" width="18.140625" customWidth="1"/>
    <col min="15363" max="15363" width="15.28515625" customWidth="1"/>
    <col min="15364" max="15364" width="7.7109375" customWidth="1"/>
    <col min="15365" max="15365" width="32" customWidth="1"/>
    <col min="15366" max="15366" width="20" customWidth="1"/>
    <col min="15367" max="15367" width="16.140625" customWidth="1"/>
    <col min="15368" max="15368" width="10.28515625" customWidth="1"/>
    <col min="15369" max="15369" width="11.5703125" customWidth="1"/>
    <col min="15370" max="15371" width="11.42578125" customWidth="1"/>
    <col min="15372" max="15386" width="10.7109375" customWidth="1"/>
    <col min="15617" max="15617" width="27.5703125" customWidth="1"/>
    <col min="15618" max="15618" width="18.140625" customWidth="1"/>
    <col min="15619" max="15619" width="15.28515625" customWidth="1"/>
    <col min="15620" max="15620" width="7.7109375" customWidth="1"/>
    <col min="15621" max="15621" width="32" customWidth="1"/>
    <col min="15622" max="15622" width="20" customWidth="1"/>
    <col min="15623" max="15623" width="16.140625" customWidth="1"/>
    <col min="15624" max="15624" width="10.28515625" customWidth="1"/>
    <col min="15625" max="15625" width="11.5703125" customWidth="1"/>
    <col min="15626" max="15627" width="11.42578125" customWidth="1"/>
    <col min="15628" max="15642" width="10.7109375" customWidth="1"/>
    <col min="15873" max="15873" width="27.5703125" customWidth="1"/>
    <col min="15874" max="15874" width="18.140625" customWidth="1"/>
    <col min="15875" max="15875" width="15.28515625" customWidth="1"/>
    <col min="15876" max="15876" width="7.7109375" customWidth="1"/>
    <col min="15877" max="15877" width="32" customWidth="1"/>
    <col min="15878" max="15878" width="20" customWidth="1"/>
    <col min="15879" max="15879" width="16.140625" customWidth="1"/>
    <col min="15880" max="15880" width="10.28515625" customWidth="1"/>
    <col min="15881" max="15881" width="11.5703125" customWidth="1"/>
    <col min="15882" max="15883" width="11.42578125" customWidth="1"/>
    <col min="15884" max="15898" width="10.7109375" customWidth="1"/>
    <col min="16129" max="16129" width="27.5703125" customWidth="1"/>
    <col min="16130" max="16130" width="18.140625" customWidth="1"/>
    <col min="16131" max="16131" width="15.28515625" customWidth="1"/>
    <col min="16132" max="16132" width="7.7109375" customWidth="1"/>
    <col min="16133" max="16133" width="32" customWidth="1"/>
    <col min="16134" max="16134" width="20" customWidth="1"/>
    <col min="16135" max="16135" width="16.140625" customWidth="1"/>
    <col min="16136" max="16136" width="10.28515625" customWidth="1"/>
    <col min="16137" max="16137" width="11.5703125" customWidth="1"/>
    <col min="16138" max="16139" width="11.42578125" customWidth="1"/>
    <col min="16140" max="16154" width="10.7109375" customWidth="1"/>
  </cols>
  <sheetData>
    <row r="1" spans="1:26" ht="12.75" customHeight="1" x14ac:dyDescent="0.25">
      <c r="A1" s="81" t="s">
        <v>0</v>
      </c>
      <c r="B1" s="82"/>
      <c r="C1" s="82"/>
      <c r="D1" s="82"/>
      <c r="E1" s="82"/>
      <c r="F1" s="82"/>
      <c r="G1" s="82"/>
      <c r="H1" s="8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5">
      <c r="A2" s="81" t="s">
        <v>1</v>
      </c>
      <c r="B2" s="82"/>
      <c r="C2" s="82"/>
      <c r="D2" s="82"/>
      <c r="E2" s="82"/>
      <c r="F2" s="82"/>
      <c r="G2" s="82"/>
      <c r="H2" s="8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81" t="s">
        <v>52</v>
      </c>
      <c r="B3" s="82"/>
      <c r="C3" s="82"/>
      <c r="D3" s="82"/>
      <c r="E3" s="82"/>
      <c r="F3" s="82"/>
      <c r="G3" s="82"/>
      <c r="H3" s="8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3"/>
      <c r="B4" s="3"/>
      <c r="C4" s="4" t="s">
        <v>2</v>
      </c>
      <c r="D4" s="4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thickBot="1" x14ac:dyDescent="0.3">
      <c r="A5" s="5" t="s">
        <v>3</v>
      </c>
      <c r="B5" s="6"/>
      <c r="C5" s="6"/>
      <c r="D5" s="6"/>
      <c r="E5" s="5" t="s">
        <v>4</v>
      </c>
      <c r="F5" s="7"/>
      <c r="G5" s="8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thickBot="1" x14ac:dyDescent="0.3">
      <c r="A6" s="10"/>
      <c r="B6" s="11" t="s">
        <v>5</v>
      </c>
      <c r="C6" s="11" t="s">
        <v>3</v>
      </c>
      <c r="D6" s="12" t="s">
        <v>6</v>
      </c>
      <c r="E6" s="10"/>
      <c r="F6" s="13" t="s">
        <v>5</v>
      </c>
      <c r="G6" s="11" t="s">
        <v>4</v>
      </c>
      <c r="H6" s="14" t="s">
        <v>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15"/>
      <c r="B7" s="16" t="s">
        <v>7</v>
      </c>
      <c r="C7" s="16"/>
      <c r="D7" s="17"/>
      <c r="E7" s="18"/>
      <c r="F7" s="19"/>
      <c r="G7" s="20"/>
      <c r="H7" s="2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2" t="s">
        <v>8</v>
      </c>
      <c r="B8" s="23">
        <v>65641175</v>
      </c>
      <c r="C8" s="24"/>
      <c r="D8" s="25"/>
      <c r="E8" s="26" t="s">
        <v>9</v>
      </c>
      <c r="F8" s="27">
        <f>(7451*1020)*12</f>
        <v>91200240</v>
      </c>
      <c r="G8" s="28">
        <f>83911320+8146740</f>
        <v>92058060</v>
      </c>
      <c r="H8" s="29">
        <f>+G8/F8</f>
        <v>1.009405896300273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5">
      <c r="A9" s="30"/>
      <c r="B9" s="23"/>
      <c r="C9" s="24"/>
      <c r="D9" s="25"/>
      <c r="E9" s="31" t="s">
        <v>10</v>
      </c>
      <c r="F9" s="32"/>
      <c r="G9" s="28"/>
      <c r="H9" s="2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30"/>
      <c r="B10" s="23"/>
      <c r="C10" s="24"/>
      <c r="D10" s="25"/>
      <c r="E10" s="26" t="s">
        <v>11</v>
      </c>
      <c r="F10" s="33">
        <f>(7451*450)</f>
        <v>3352950</v>
      </c>
      <c r="G10" s="28">
        <v>3568950</v>
      </c>
      <c r="H10" s="29">
        <f>+G10/F10</f>
        <v>1.0644208831029391</v>
      </c>
      <c r="I10" s="2"/>
      <c r="J10" s="4"/>
      <c r="K10" s="3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6"/>
      <c r="B11" s="23"/>
      <c r="C11" s="24"/>
      <c r="D11" s="25"/>
      <c r="E11" s="31" t="s">
        <v>12</v>
      </c>
      <c r="F11" s="32"/>
      <c r="G11" s="28"/>
      <c r="H11" s="29"/>
      <c r="I11" s="2"/>
      <c r="J11" s="3"/>
      <c r="K11" s="3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6" t="s">
        <v>13</v>
      </c>
      <c r="B12" s="23">
        <f>(7451*1723)*12</f>
        <v>154056876</v>
      </c>
      <c r="C12" s="24">
        <f>124437103+294633+696092+172300+551360+589266+758120+1234114+1069983+259707+499670+1986619+799472+1054476+930420+294633+2153750+354938</f>
        <v>138136656</v>
      </c>
      <c r="D12" s="25">
        <f>+C12/B12</f>
        <v>0.89666011402178503</v>
      </c>
      <c r="E12" s="26" t="s">
        <v>14</v>
      </c>
      <c r="F12" s="32">
        <f>+B24</f>
        <v>21750000</v>
      </c>
      <c r="G12" s="28">
        <v>16624000</v>
      </c>
      <c r="H12" s="29">
        <f>+G12/F12</f>
        <v>0.76432183908045981</v>
      </c>
      <c r="I12" s="2"/>
      <c r="J12" s="3"/>
      <c r="K12" s="3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26" t="s">
        <v>15</v>
      </c>
      <c r="B13" s="23"/>
      <c r="C13" s="24" t="s">
        <v>51</v>
      </c>
      <c r="D13" s="25"/>
      <c r="E13" s="26"/>
      <c r="F13" s="32"/>
      <c r="G13" s="28"/>
      <c r="H13" s="29"/>
      <c r="I13" s="3"/>
      <c r="J13" s="3"/>
      <c r="K13" s="3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26"/>
      <c r="B14" s="23"/>
      <c r="C14" s="24" t="s">
        <v>7</v>
      </c>
      <c r="D14" s="25"/>
      <c r="E14" s="26" t="s">
        <v>16</v>
      </c>
      <c r="F14" s="32">
        <f>(7451*100)*12</f>
        <v>8941200</v>
      </c>
      <c r="G14" s="28">
        <f>8226600+798700</f>
        <v>9025300</v>
      </c>
      <c r="H14" s="29">
        <f>+G14/F14</f>
        <v>1.009405896300273</v>
      </c>
      <c r="I14" s="3"/>
      <c r="J14" s="4"/>
      <c r="K14" s="3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30"/>
      <c r="B15" s="23"/>
      <c r="C15" s="24"/>
      <c r="D15" s="25"/>
      <c r="E15" s="31" t="s">
        <v>17</v>
      </c>
      <c r="F15" s="32"/>
      <c r="G15" s="28" t="s">
        <v>7</v>
      </c>
      <c r="H15" s="29"/>
      <c r="I15" s="3"/>
      <c r="J15" s="3"/>
      <c r="K15" s="3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30"/>
      <c r="B16" s="23"/>
      <c r="C16" s="24" t="s">
        <v>7</v>
      </c>
      <c r="D16" s="25"/>
      <c r="E16" s="26" t="s">
        <v>18</v>
      </c>
      <c r="F16" s="32">
        <f>380000*12</f>
        <v>4560000</v>
      </c>
      <c r="G16" s="28">
        <f>7984882+497208</f>
        <v>8482090</v>
      </c>
      <c r="H16" s="29">
        <f>+G16/F16</f>
        <v>1.8601074561403508</v>
      </c>
      <c r="I16" s="3"/>
      <c r="J16" s="3"/>
      <c r="K16" s="3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6"/>
      <c r="B17" s="23"/>
      <c r="C17" s="24"/>
      <c r="D17" s="25"/>
      <c r="E17" s="35" t="s">
        <v>19</v>
      </c>
      <c r="F17" s="36"/>
      <c r="G17" s="37"/>
      <c r="H17" s="29"/>
      <c r="I17" s="3"/>
      <c r="J17" s="4"/>
      <c r="K17" s="3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6" t="s">
        <v>20</v>
      </c>
      <c r="B18" s="23">
        <f>(7451*450)</f>
        <v>3352950</v>
      </c>
      <c r="C18" s="24">
        <v>2043000</v>
      </c>
      <c r="D18" s="39">
        <f>+C18/B18</f>
        <v>0.60931418601529996</v>
      </c>
      <c r="E18" s="40" t="s">
        <v>21</v>
      </c>
      <c r="F18" s="41">
        <v>1300000</v>
      </c>
      <c r="G18" s="28"/>
      <c r="H18" s="42">
        <f>+G18/F18</f>
        <v>0</v>
      </c>
      <c r="I18" s="3"/>
      <c r="J18" s="4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6" t="s">
        <v>22</v>
      </c>
      <c r="B19" s="23"/>
      <c r="C19" s="38"/>
      <c r="D19" s="39"/>
      <c r="E19" s="44" t="s">
        <v>23</v>
      </c>
      <c r="F19" s="45">
        <f>(20000*9)*12</f>
        <v>2160000</v>
      </c>
      <c r="G19" s="28">
        <f>1720000+180000</f>
        <v>1900000</v>
      </c>
      <c r="H19" s="42">
        <f>+G19/F19</f>
        <v>0.87962962962962965</v>
      </c>
      <c r="I19" s="3"/>
      <c r="J19" s="4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30"/>
      <c r="B20" s="23"/>
      <c r="C20" s="38"/>
      <c r="D20" s="39"/>
      <c r="E20" s="46" t="s">
        <v>24</v>
      </c>
      <c r="F20" s="32"/>
      <c r="G20" s="28"/>
      <c r="H20" s="42" t="s">
        <v>7</v>
      </c>
      <c r="I20" s="3"/>
      <c r="J20" s="4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6"/>
      <c r="B21" s="23"/>
      <c r="C21" s="38"/>
      <c r="D21" s="39"/>
      <c r="E21" s="44"/>
      <c r="F21" s="45"/>
      <c r="G21" s="28"/>
      <c r="H21" s="42" t="s">
        <v>7</v>
      </c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30"/>
      <c r="B22" s="23"/>
      <c r="C22" s="38"/>
      <c r="D22" s="39"/>
      <c r="E22" s="44" t="s">
        <v>25</v>
      </c>
      <c r="F22" s="45">
        <v>1500000</v>
      </c>
      <c r="G22" s="28">
        <f>193360+25000+77677</f>
        <v>296037</v>
      </c>
      <c r="H22" s="42">
        <f>+G22/F22</f>
        <v>0.19735800000000001</v>
      </c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30"/>
      <c r="B23" s="23"/>
      <c r="C23" s="24"/>
      <c r="D23" s="39"/>
      <c r="E23" s="44" t="s">
        <v>26</v>
      </c>
      <c r="F23" s="45">
        <v>1800000</v>
      </c>
      <c r="G23" s="28">
        <f>1604432+9400+358696+17850</f>
        <v>1990378</v>
      </c>
      <c r="H23" s="42">
        <f>+G23/F23</f>
        <v>1.1057655555555554</v>
      </c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6" t="s">
        <v>27</v>
      </c>
      <c r="B24" s="23">
        <f>75*290000</f>
        <v>21750000</v>
      </c>
      <c r="C24" s="24">
        <v>7120000</v>
      </c>
      <c r="D24" s="39">
        <f>+C24/B24</f>
        <v>0.32735632183908048</v>
      </c>
      <c r="E24" s="44" t="s">
        <v>28</v>
      </c>
      <c r="F24" s="45">
        <f>(7000*9)*12*14</f>
        <v>10584000</v>
      </c>
      <c r="G24" s="28">
        <f>4517200+126000+63000+56000+91000+140000+210000+77000+91000</f>
        <v>5371200</v>
      </c>
      <c r="H24" s="42">
        <f>+G24/F24</f>
        <v>0.50748299319727896</v>
      </c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6" t="s">
        <v>29</v>
      </c>
      <c r="B25" s="23"/>
      <c r="C25" s="24"/>
      <c r="D25" s="39"/>
      <c r="E25" s="47" t="s">
        <v>30</v>
      </c>
      <c r="F25" s="45"/>
      <c r="G25" s="28"/>
      <c r="H25" s="48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49" t="s">
        <v>31</v>
      </c>
      <c r="B26" s="23"/>
      <c r="C26" s="24"/>
      <c r="D26" s="39"/>
      <c r="E26" s="44"/>
      <c r="F26" s="45"/>
      <c r="G26" s="28"/>
      <c r="H26" s="42" t="s">
        <v>7</v>
      </c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30"/>
      <c r="B27" s="23"/>
      <c r="C27" s="24" t="s">
        <v>7</v>
      </c>
      <c r="D27" s="39"/>
      <c r="E27" s="47"/>
      <c r="F27" s="45"/>
      <c r="G27" s="50"/>
      <c r="H27" s="48"/>
      <c r="I27" s="3"/>
      <c r="J27" s="5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30"/>
      <c r="B28" s="23"/>
      <c r="C28" s="24"/>
      <c r="D28" s="39"/>
      <c r="E28" s="44" t="s">
        <v>32</v>
      </c>
      <c r="F28" s="45">
        <f>(7000*9)*12*14</f>
        <v>10584000</v>
      </c>
      <c r="G28" s="28">
        <f>4186000+112000+63000+56000+91000+112000+182000+77000+84000</f>
        <v>4963000</v>
      </c>
      <c r="H28" s="42">
        <f>+G28/F28</f>
        <v>0.4689153439153439</v>
      </c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6" t="s">
        <v>33</v>
      </c>
      <c r="B29" s="23">
        <v>20835750</v>
      </c>
      <c r="C29" s="24">
        <v>28508460</v>
      </c>
      <c r="D29" s="39">
        <f>+C29/B29</f>
        <v>1.3682473633058565</v>
      </c>
      <c r="E29" s="47" t="s">
        <v>30</v>
      </c>
      <c r="F29" s="45"/>
      <c r="G29" s="28"/>
      <c r="H29" s="48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6" t="s">
        <v>7</v>
      </c>
      <c r="B30" s="23" t="s">
        <v>7</v>
      </c>
      <c r="C30" s="24"/>
      <c r="D30" s="39"/>
      <c r="E30" s="44"/>
      <c r="F30" s="45"/>
      <c r="G30" s="28"/>
      <c r="H30" s="4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30" t="s">
        <v>7</v>
      </c>
      <c r="B31" s="23"/>
      <c r="C31" s="24" t="s">
        <v>7</v>
      </c>
      <c r="D31" s="39"/>
      <c r="E31" s="47"/>
      <c r="F31" s="45"/>
      <c r="G31" s="28"/>
      <c r="H31" s="48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6" t="s">
        <v>34</v>
      </c>
      <c r="B32" s="52">
        <v>1835550</v>
      </c>
      <c r="C32" s="24">
        <v>1017450</v>
      </c>
      <c r="D32" s="39">
        <f>+C32/B32</f>
        <v>0.55430252512870803</v>
      </c>
      <c r="E32" s="44" t="s">
        <v>35</v>
      </c>
      <c r="F32" s="45">
        <v>20000000</v>
      </c>
      <c r="G32" s="28">
        <f>5034876+50000+13400+50160+310922+18590</f>
        <v>5477948</v>
      </c>
      <c r="H32" s="42">
        <f>+G32/F32</f>
        <v>0.27389740000000001</v>
      </c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30"/>
      <c r="B33" s="53"/>
      <c r="C33" s="54"/>
      <c r="D33" s="39"/>
      <c r="E33" s="44" t="s">
        <v>36</v>
      </c>
      <c r="F33" s="45">
        <v>10000000</v>
      </c>
      <c r="G33" s="28">
        <f>12547286+400000+492500</f>
        <v>13439786</v>
      </c>
      <c r="H33" s="42">
        <f>+G33/F33</f>
        <v>1.3439786</v>
      </c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30"/>
      <c r="B34" s="53"/>
      <c r="C34" s="54"/>
      <c r="D34" s="39"/>
      <c r="E34" s="44" t="s">
        <v>37</v>
      </c>
      <c r="F34" s="55"/>
      <c r="G34" s="28"/>
      <c r="H34" s="42" t="s">
        <v>7</v>
      </c>
      <c r="I34" s="4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6" t="s">
        <v>38</v>
      </c>
      <c r="B35" s="53">
        <v>3510000</v>
      </c>
      <c r="C35" s="38">
        <v>4290000</v>
      </c>
      <c r="D35" s="39">
        <f>+C35/B35</f>
        <v>1.2222222222222223</v>
      </c>
      <c r="E35" s="44" t="s">
        <v>39</v>
      </c>
      <c r="F35" s="45">
        <v>4000000</v>
      </c>
      <c r="G35" s="28"/>
      <c r="H35" s="42">
        <f>+G35/F35</f>
        <v>0</v>
      </c>
      <c r="I35" s="3"/>
      <c r="J35" s="4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56" t="s">
        <v>40</v>
      </c>
      <c r="B36" s="57"/>
      <c r="C36" s="58"/>
      <c r="D36" s="59"/>
      <c r="E36" s="44"/>
      <c r="F36" s="45"/>
      <c r="G36" s="28"/>
      <c r="H36" s="42" t="s">
        <v>7</v>
      </c>
      <c r="I36" s="3"/>
      <c r="J36" s="4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60"/>
      <c r="B37" s="57"/>
      <c r="C37" s="58"/>
      <c r="D37" s="61"/>
      <c r="E37" s="62" t="s">
        <v>41</v>
      </c>
      <c r="F37" s="63">
        <v>77359911</v>
      </c>
      <c r="G37" s="64">
        <v>14406909</v>
      </c>
      <c r="H37" s="29">
        <f>+G37/F37</f>
        <v>0.18623223338506684</v>
      </c>
      <c r="I37" s="3"/>
      <c r="J37" s="4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6" t="s">
        <v>42</v>
      </c>
      <c r="B38" s="57">
        <v>0</v>
      </c>
      <c r="C38" s="65">
        <f>1280591+390000</f>
        <v>1670591</v>
      </c>
      <c r="D38" s="39" t="s">
        <v>7</v>
      </c>
      <c r="E38" s="26" t="s">
        <v>43</v>
      </c>
      <c r="F38" s="45">
        <v>1890000</v>
      </c>
      <c r="G38" s="37">
        <f>930000+60000</f>
        <v>990000</v>
      </c>
      <c r="H38" s="29">
        <f>+G38/F38</f>
        <v>0.52380952380952384</v>
      </c>
      <c r="I38" s="3"/>
      <c r="J38" s="4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thickBot="1" x14ac:dyDescent="0.3">
      <c r="A39" s="60"/>
      <c r="B39" s="66"/>
      <c r="C39" s="58"/>
      <c r="D39" s="67"/>
      <c r="E39" s="35" t="s">
        <v>40</v>
      </c>
      <c r="F39" s="68"/>
      <c r="G39" s="37"/>
      <c r="H39" s="29"/>
      <c r="I39" s="3"/>
      <c r="J39" s="4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thickBot="1" x14ac:dyDescent="0.3">
      <c r="A40" s="69" t="s">
        <v>44</v>
      </c>
      <c r="B40" s="70">
        <f>SUM(B7:B39)</f>
        <v>270982301</v>
      </c>
      <c r="C40" s="71">
        <f>SUM(C9:C39)</f>
        <v>182786157</v>
      </c>
      <c r="D40" s="72">
        <f>+C40/B40</f>
        <v>0.67453171784824428</v>
      </c>
      <c r="E40" s="69" t="s">
        <v>44</v>
      </c>
      <c r="F40" s="73">
        <f>SUM(F7:F39)</f>
        <v>270982301</v>
      </c>
      <c r="G40" s="74">
        <f>SUM(G7:G39)</f>
        <v>178593658</v>
      </c>
      <c r="H40" s="29">
        <f>+G40/F40</f>
        <v>0.65906023139127456</v>
      </c>
      <c r="I40" s="3"/>
      <c r="J40" s="4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3"/>
      <c r="B41" s="75"/>
      <c r="C41" s="3"/>
      <c r="D41" s="3"/>
      <c r="E41" s="76" t="s">
        <v>53</v>
      </c>
      <c r="F41" s="77">
        <f>+C40-G40+B8</f>
        <v>69833674</v>
      </c>
      <c r="G41" s="3"/>
      <c r="H41" s="3"/>
      <c r="I41" s="4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3"/>
      <c r="B42" s="3"/>
      <c r="C42" s="3"/>
      <c r="D42" s="3"/>
      <c r="E42" s="76" t="s">
        <v>45</v>
      </c>
      <c r="F42" s="77">
        <v>69833205</v>
      </c>
      <c r="G42" s="3"/>
      <c r="H42" s="3"/>
      <c r="I42" s="4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3"/>
      <c r="B43" s="3"/>
      <c r="C43" s="3"/>
      <c r="D43" s="3"/>
      <c r="E43" s="76" t="s">
        <v>46</v>
      </c>
      <c r="F43" s="78">
        <f>+F41-F42</f>
        <v>469</v>
      </c>
      <c r="G43" s="3"/>
      <c r="H43" s="3"/>
      <c r="I43" s="43"/>
      <c r="J43" s="7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3"/>
      <c r="B44" s="3"/>
      <c r="C44" s="3"/>
      <c r="D44" s="3"/>
      <c r="E44" s="76"/>
      <c r="F44" s="80"/>
      <c r="G44" s="3"/>
      <c r="H44" s="3"/>
      <c r="I44" s="43"/>
      <c r="J44" s="7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3"/>
      <c r="B45" s="3"/>
      <c r="C45" s="3"/>
      <c r="D45" s="3"/>
      <c r="E45" s="76"/>
      <c r="F45" s="80"/>
      <c r="G45" s="3"/>
      <c r="H45" s="3"/>
      <c r="I45" s="43"/>
      <c r="J45" s="7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4" t="s">
        <v>47</v>
      </c>
      <c r="B46" s="4"/>
      <c r="C46" s="1"/>
      <c r="D46" s="3"/>
      <c r="E46" s="81" t="s">
        <v>48</v>
      </c>
      <c r="F46" s="82"/>
      <c r="G46" s="82"/>
      <c r="H46" s="8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81" t="s">
        <v>49</v>
      </c>
      <c r="B47" s="82"/>
      <c r="C47" s="1"/>
      <c r="D47" s="3"/>
      <c r="E47" s="81" t="s">
        <v>50</v>
      </c>
      <c r="F47" s="82"/>
      <c r="G47" s="82"/>
      <c r="H47" s="8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sheetProtection algorithmName="SHA-512" hashValue="L3U2/JZI9bnNauNH9IOVrHVushnGGNECDQ8G6iDs3O5SSq6Ixfqd/rWVfNJHLBU6olmpYubTtM/0vSugGHg05w==" saltValue="r6mbnuBWEQOVBz/howaZ/Q==" spinCount="100000" sheet="1" objects="1" scenarios="1"/>
  <mergeCells count="6">
    <mergeCell ref="A1:H1"/>
    <mergeCell ref="A2:H2"/>
    <mergeCell ref="A3:H3"/>
    <mergeCell ref="E46:H46"/>
    <mergeCell ref="A47:B47"/>
    <mergeCell ref="E47:H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Vasquez Bustos</dc:creator>
  <cp:lastModifiedBy>Cesar Vasquez Bustos</cp:lastModifiedBy>
  <dcterms:created xsi:type="dcterms:W3CDTF">2024-10-03T16:16:29Z</dcterms:created>
  <dcterms:modified xsi:type="dcterms:W3CDTF">2025-01-16T00:32:30Z</dcterms:modified>
</cp:coreProperties>
</file>