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esoreria Fremesam 2019\"/>
    </mc:Choice>
  </mc:AlternateContent>
  <bookViews>
    <workbookView xWindow="-120" yWindow="-120" windowWidth="20730" windowHeight="111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G30" i="1"/>
  <c r="G26" i="1"/>
  <c r="G24" i="1"/>
  <c r="G22" i="1"/>
  <c r="G20" i="1"/>
  <c r="G16" i="1"/>
  <c r="G14" i="1"/>
  <c r="G8" i="1"/>
  <c r="C24" i="1"/>
  <c r="C18" i="1"/>
  <c r="C12" i="1"/>
  <c r="G32" i="1" l="1"/>
  <c r="G28" i="1"/>
  <c r="G12" i="1" l="1"/>
  <c r="H28" i="1" l="1"/>
  <c r="C40" i="1"/>
  <c r="G40" i="1" l="1"/>
  <c r="F41" i="1" s="1"/>
  <c r="F26" i="1"/>
  <c r="F20" i="1"/>
  <c r="F24" i="1"/>
  <c r="F43" i="1" l="1"/>
  <c r="B18" i="1"/>
  <c r="F10" i="1"/>
  <c r="H36" i="1" l="1"/>
  <c r="H34" i="1"/>
  <c r="H32" i="1"/>
  <c r="H30" i="1"/>
  <c r="H26" i="1"/>
  <c r="H24" i="1"/>
  <c r="B24" i="1"/>
  <c r="F12" i="1" s="1"/>
  <c r="H12" i="1" s="1"/>
  <c r="H22" i="1"/>
  <c r="H20" i="1"/>
  <c r="D18" i="1"/>
  <c r="F16" i="1"/>
  <c r="H16" i="1" s="1"/>
  <c r="F14" i="1"/>
  <c r="H14" i="1" s="1"/>
  <c r="B12" i="1"/>
  <c r="D12" i="1" s="1"/>
  <c r="H10" i="1"/>
  <c r="F8" i="1"/>
  <c r="H8" i="1" s="1"/>
  <c r="D24" i="1" l="1"/>
  <c r="F40" i="1"/>
  <c r="H40" i="1" s="1"/>
  <c r="B40" i="1"/>
  <c r="D40" i="1" s="1"/>
</calcChain>
</file>

<file path=xl/comments1.xml><?xml version="1.0" encoding="utf-8"?>
<comments xmlns="http://schemas.openxmlformats.org/spreadsheetml/2006/main">
  <authors>
    <author>Ges 1</author>
    <author>Cesar Vasquez</author>
  </authors>
  <commentList>
    <comment ref="I8" authorId="0" shapeId="0">
      <text>
        <r>
          <rPr>
            <b/>
            <sz val="9"/>
            <color indexed="81"/>
            <rFont val="Tahoma"/>
            <charset val="1"/>
          </rPr>
          <t xml:space="preserve">Valores de cuotas aprobados despues de Enero 2019
</t>
        </r>
      </text>
    </comment>
    <comment ref="I14" authorId="0" shapeId="0">
      <text>
        <r>
          <rPr>
            <b/>
            <sz val="9"/>
            <color indexed="81"/>
            <rFont val="Tahoma"/>
            <charset val="1"/>
          </rPr>
          <t xml:space="preserve">Valores de cuotas aprobados despues de Enero 2019
</t>
        </r>
      </text>
    </comment>
    <comment ref="I20" authorId="1" shapeId="0">
      <text>
        <r>
          <rPr>
            <b/>
            <sz val="9"/>
            <color indexed="81"/>
            <rFont val="Tahoma"/>
            <charset val="1"/>
          </rPr>
          <t>Cesar Vasquez: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<sst xmlns="http://schemas.openxmlformats.org/spreadsheetml/2006/main" count="60" uniqueCount="52">
  <si>
    <t>FEDERACIÓN REGIONAL DE FUNCIONARIOS DE LA SALUD  MUNICIPALIZADA</t>
  </si>
  <si>
    <t xml:space="preserve">             DE LA REGIÓN METROPOLITANA : FREMESAM</t>
  </si>
  <si>
    <t xml:space="preserve">                                                                                       </t>
  </si>
  <si>
    <t>INGRESOS</t>
  </si>
  <si>
    <t>EGRESOS</t>
  </si>
  <si>
    <t>PRESUPUESTO</t>
  </si>
  <si>
    <t>%</t>
  </si>
  <si>
    <t>SALDO INICIAL</t>
  </si>
  <si>
    <t>1.-COTIZACIONES CONFUSAM</t>
  </si>
  <si>
    <t>5.667 soc. x $780 x mes</t>
  </si>
  <si>
    <t>2.-COTIZACIONES I S P</t>
  </si>
  <si>
    <t>1.-COTIZ. y cuota solidar.</t>
  </si>
  <si>
    <t>3.-CONFERENCIA NACIONAL</t>
  </si>
  <si>
    <t>5.667 soc. x $1.300 x mes</t>
  </si>
  <si>
    <t>4.-CUOTA SOLIDARIA</t>
  </si>
  <si>
    <t>5.667 soc. x $52 x mes</t>
  </si>
  <si>
    <t xml:space="preserve">5.-ASESORIA ABOGADO  </t>
  </si>
  <si>
    <t xml:space="preserve">$250.000 por mes </t>
  </si>
  <si>
    <t>2.-CUOTAS I.S.P.</t>
  </si>
  <si>
    <t>6.- ASESORIA CONTADOR</t>
  </si>
  <si>
    <t>8.-SECRETARIA</t>
  </si>
  <si>
    <t>3.-CONFERENCIA  NAC.</t>
  </si>
  <si>
    <t>9.-MOVILIZACION</t>
  </si>
  <si>
    <t xml:space="preserve"> Participantes 60</t>
  </si>
  <si>
    <t>$5.500 por dirigente por 13 dias mensuales</t>
  </si>
  <si>
    <t>$230000 C/U</t>
  </si>
  <si>
    <t>10.-ALIMENTACION</t>
  </si>
  <si>
    <t>11.-COMISIONES</t>
  </si>
  <si>
    <t xml:space="preserve"> </t>
  </si>
  <si>
    <t>12.-EVENTOS</t>
  </si>
  <si>
    <t>congresos y break</t>
  </si>
  <si>
    <t>13.- INVERSIONES</t>
  </si>
  <si>
    <t>14.- IMPREVISTOS Y VARIOS</t>
  </si>
  <si>
    <t>15.-EXTENSIÓN</t>
  </si>
  <si>
    <t>TOTALES</t>
  </si>
  <si>
    <t xml:space="preserve">                 CESAR VASQUEZ BUSTOS </t>
  </si>
  <si>
    <t>MIRTHA INOSTROZA IGAIMAN</t>
  </si>
  <si>
    <t>TESORERO</t>
  </si>
  <si>
    <t>PRESIDENTA</t>
  </si>
  <si>
    <t>5.667 soc. x $380 anual</t>
  </si>
  <si>
    <t xml:space="preserve"> soc. 5667 x $380 anual</t>
  </si>
  <si>
    <t>$20.000 por dirigente x mes</t>
  </si>
  <si>
    <t>$7.000 por dirigente por 13 dias mensuales</t>
  </si>
  <si>
    <t>7.-APORTE TELEFONO</t>
  </si>
  <si>
    <t xml:space="preserve">CTA CTE </t>
  </si>
  <si>
    <t xml:space="preserve">CAJA </t>
  </si>
  <si>
    <t>reintegro jovenes pre</t>
  </si>
  <si>
    <t>congreso M. Ramos</t>
  </si>
  <si>
    <t xml:space="preserve">aporte valparaiso c. tango </t>
  </si>
  <si>
    <t>SALDO PARA ENERO 2020</t>
  </si>
  <si>
    <t>Presupuesto aprobado en marzo y recien efectivo en abril de $35000 paso a $20000 el aporte</t>
  </si>
  <si>
    <t xml:space="preserve"> PRESUPUESTO 2019 EJECUTADO HASTA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</si>
</sst>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&quot;$&quot;\ #,##0;[Red]\-&quot;$&quot;\ #,##0"/>
    <numFmt numFmtId="165" formatCode="&quot;$&quot;\ #,##0"/>
    <numFmt numFmtId="166" formatCode="&quot;$&quot;#,##0"/>
    <numFmt numFmtId="167" formatCode="[$$-340A]\ #,##0"/>
    <numFmt numFmtId="168" formatCode="[$$-340A]#,##0;[$$-340A]\-#,##0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name val="Arial"/>
    </font>
    <font>
      <sz val="11"/>
      <color rgb="FFFF000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8"/>
      <name val="Arial"/>
    </font>
    <font>
      <b/>
      <sz val="11"/>
      <color rgb="FFFF0000"/>
      <name val="Arial"/>
    </font>
    <font>
      <b/>
      <sz val="7"/>
      <name val="Arial"/>
    </font>
    <font>
      <b/>
      <sz val="12"/>
      <color rgb="FFFF000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Font="1" applyAlignment="1"/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6" fillId="0" borderId="0" xfId="0" applyFont="1"/>
    <xf numFmtId="0" fontId="4" fillId="0" borderId="2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0" fontId="7" fillId="0" borderId="5" xfId="0" applyFont="1" applyBorder="1"/>
    <xf numFmtId="167" fontId="7" fillId="0" borderId="6" xfId="0" applyNumberFormat="1" applyFont="1" applyBorder="1" applyAlignment="1">
      <alignment horizontal="center"/>
    </xf>
    <xf numFmtId="9" fontId="8" fillId="0" borderId="7" xfId="0" applyNumberFormat="1" applyFont="1" applyBorder="1" applyAlignment="1">
      <alignment horizontal="center"/>
    </xf>
    <xf numFmtId="0" fontId="7" fillId="0" borderId="8" xfId="0" applyFont="1" applyBorder="1"/>
    <xf numFmtId="166" fontId="7" fillId="0" borderId="9" xfId="0" applyNumberFormat="1" applyFont="1" applyBorder="1"/>
    <xf numFmtId="165" fontId="7" fillId="0" borderId="9" xfId="0" applyNumberFormat="1" applyFont="1" applyBorder="1"/>
    <xf numFmtId="9" fontId="7" fillId="0" borderId="10" xfId="0" applyNumberFormat="1" applyFont="1" applyBorder="1"/>
    <xf numFmtId="0" fontId="4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center"/>
    </xf>
    <xf numFmtId="167" fontId="4" fillId="0" borderId="12" xfId="0" applyNumberFormat="1" applyFont="1" applyBorder="1" applyAlignment="1">
      <alignment horizontal="center"/>
    </xf>
    <xf numFmtId="9" fontId="4" fillId="0" borderId="13" xfId="0" applyNumberFormat="1" applyFont="1" applyBorder="1" applyAlignment="1">
      <alignment horizontal="center"/>
    </xf>
    <xf numFmtId="0" fontId="4" fillId="0" borderId="11" xfId="0" applyFont="1" applyBorder="1"/>
    <xf numFmtId="166" fontId="8" fillId="0" borderId="12" xfId="0" applyNumberFormat="1" applyFont="1" applyBorder="1" applyAlignment="1">
      <alignment horizontal="right"/>
    </xf>
    <xf numFmtId="165" fontId="4" fillId="0" borderId="12" xfId="0" applyNumberFormat="1" applyFont="1" applyBorder="1"/>
    <xf numFmtId="9" fontId="8" fillId="0" borderId="13" xfId="0" applyNumberFormat="1" applyFont="1" applyBorder="1" applyAlignment="1">
      <alignment horizontal="center"/>
    </xf>
    <xf numFmtId="0" fontId="5" fillId="0" borderId="11" xfId="0" applyFont="1" applyBorder="1"/>
    <xf numFmtId="0" fontId="9" fillId="0" borderId="11" xfId="0" applyFont="1" applyBorder="1"/>
    <xf numFmtId="166" fontId="8" fillId="0" borderId="12" xfId="0" applyNumberFormat="1" applyFont="1" applyBorder="1"/>
    <xf numFmtId="165" fontId="8" fillId="0" borderId="12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center"/>
    </xf>
    <xf numFmtId="0" fontId="4" fillId="0" borderId="11" xfId="0" applyFont="1" applyBorder="1" applyAlignment="1"/>
    <xf numFmtId="167" fontId="4" fillId="0" borderId="12" xfId="0" applyNumberFormat="1" applyFont="1" applyBorder="1"/>
    <xf numFmtId="0" fontId="10" fillId="0" borderId="11" xfId="0" applyFont="1" applyBorder="1"/>
    <xf numFmtId="166" fontId="10" fillId="0" borderId="12" xfId="0" applyNumberFormat="1" applyFont="1" applyBorder="1"/>
    <xf numFmtId="165" fontId="3" fillId="0" borderId="0" xfId="0" applyNumberFormat="1" applyFont="1"/>
    <xf numFmtId="166" fontId="4" fillId="0" borderId="12" xfId="0" applyNumberFormat="1" applyFont="1" applyBorder="1"/>
    <xf numFmtId="0" fontId="11" fillId="0" borderId="11" xfId="0" applyFont="1" applyBorder="1"/>
    <xf numFmtId="164" fontId="5" fillId="0" borderId="11" xfId="0" applyNumberFormat="1" applyFont="1" applyBorder="1" applyAlignment="1">
      <alignment horizontal="left"/>
    </xf>
    <xf numFmtId="0" fontId="11" fillId="0" borderId="11" xfId="0" applyFont="1" applyBorder="1" applyAlignment="1"/>
    <xf numFmtId="164" fontId="4" fillId="0" borderId="14" xfId="0" applyNumberFormat="1" applyFont="1" applyBorder="1"/>
    <xf numFmtId="165" fontId="1" fillId="0" borderId="0" xfId="0" applyNumberFormat="1" applyFont="1"/>
    <xf numFmtId="166" fontId="4" fillId="0" borderId="12" xfId="0" applyNumberFormat="1" applyFont="1" applyBorder="1" applyAlignment="1"/>
    <xf numFmtId="166" fontId="4" fillId="0" borderId="12" xfId="0" applyNumberFormat="1" applyFont="1" applyBorder="1" applyAlignment="1">
      <alignment horizontal="right"/>
    </xf>
    <xf numFmtId="3" fontId="4" fillId="0" borderId="12" xfId="0" applyNumberFormat="1" applyFont="1" applyBorder="1"/>
    <xf numFmtId="167" fontId="5" fillId="0" borderId="12" xfId="0" applyNumberFormat="1" applyFont="1" applyBorder="1"/>
    <xf numFmtId="0" fontId="5" fillId="0" borderId="15" xfId="0" applyFont="1" applyBorder="1"/>
    <xf numFmtId="3" fontId="4" fillId="0" borderId="16" xfId="0" applyNumberFormat="1" applyFont="1" applyBorder="1"/>
    <xf numFmtId="167" fontId="5" fillId="0" borderId="16" xfId="0" applyNumberFormat="1" applyFont="1" applyBorder="1"/>
    <xf numFmtId="9" fontId="4" fillId="0" borderId="17" xfId="0" applyNumberFormat="1" applyFont="1" applyBorder="1" applyAlignment="1">
      <alignment horizontal="center"/>
    </xf>
    <xf numFmtId="0" fontId="4" fillId="0" borderId="15" xfId="0" applyFont="1" applyBorder="1"/>
    <xf numFmtId="166" fontId="4" fillId="0" borderId="16" xfId="0" applyNumberFormat="1" applyFont="1" applyBorder="1"/>
    <xf numFmtId="165" fontId="4" fillId="0" borderId="16" xfId="0" applyNumberFormat="1" applyFont="1" applyBorder="1"/>
    <xf numFmtId="0" fontId="4" fillId="0" borderId="15" xfId="0" applyFont="1" applyBorder="1" applyAlignment="1"/>
    <xf numFmtId="166" fontId="4" fillId="0" borderId="16" xfId="0" applyNumberFormat="1" applyFont="1" applyBorder="1" applyAlignment="1"/>
    <xf numFmtId="3" fontId="5" fillId="0" borderId="16" xfId="0" applyNumberFormat="1" applyFont="1" applyBorder="1"/>
    <xf numFmtId="9" fontId="5" fillId="0" borderId="17" xfId="0" applyNumberFormat="1" applyFont="1" applyBorder="1" applyAlignment="1">
      <alignment horizontal="center"/>
    </xf>
    <xf numFmtId="166" fontId="5" fillId="0" borderId="16" xfId="0" applyNumberFormat="1" applyFont="1" applyBorder="1"/>
    <xf numFmtId="0" fontId="12" fillId="0" borderId="2" xfId="0" applyFont="1" applyBorder="1"/>
    <xf numFmtId="3" fontId="12" fillId="0" borderId="3" xfId="0" applyNumberFormat="1" applyFont="1" applyBorder="1"/>
    <xf numFmtId="167" fontId="12" fillId="0" borderId="3" xfId="0" applyNumberFormat="1" applyFont="1" applyBorder="1"/>
    <xf numFmtId="9" fontId="12" fillId="0" borderId="4" xfId="0" applyNumberFormat="1" applyFont="1" applyBorder="1" applyAlignment="1">
      <alignment horizontal="center"/>
    </xf>
    <xf numFmtId="166" fontId="12" fillId="0" borderId="3" xfId="0" applyNumberFormat="1" applyFont="1" applyBorder="1"/>
    <xf numFmtId="9" fontId="10" fillId="0" borderId="4" xfId="0" applyNumberFormat="1" applyFont="1" applyBorder="1" applyAlignment="1">
      <alignment horizontal="center"/>
    </xf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166" fontId="14" fillId="0" borderId="0" xfId="0" applyNumberFormat="1" applyFont="1"/>
    <xf numFmtId="0" fontId="14" fillId="0" borderId="0" xfId="0" applyFont="1"/>
    <xf numFmtId="168" fontId="14" fillId="0" borderId="0" xfId="1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1"/>
  <sheetViews>
    <sheetView tabSelected="1" zoomScale="130" zoomScaleNormal="130" workbookViewId="0">
      <selection activeCell="A4" sqref="A4"/>
    </sheetView>
  </sheetViews>
  <sheetFormatPr baseColWidth="10" defaultColWidth="14.42578125" defaultRowHeight="15" x14ac:dyDescent="0.25"/>
  <cols>
    <col min="1" max="1" width="26.140625" style="2" customWidth="1"/>
    <col min="2" max="2" width="17" style="2" customWidth="1"/>
    <col min="3" max="3" width="16.42578125" style="2" customWidth="1"/>
    <col min="4" max="4" width="7.42578125" style="2" customWidth="1"/>
    <col min="5" max="5" width="32" style="2" customWidth="1"/>
    <col min="6" max="6" width="20.28515625" style="2" customWidth="1"/>
    <col min="7" max="7" width="19.42578125" style="2" customWidth="1"/>
    <col min="8" max="8" width="10.28515625" style="2" customWidth="1"/>
    <col min="9" max="9" width="11.5703125" style="2" customWidth="1"/>
    <col min="10" max="11" width="11.42578125" style="2" customWidth="1"/>
    <col min="12" max="26" width="10.7109375" style="2" customWidth="1"/>
    <col min="27" max="16384" width="14.42578125" style="2"/>
  </cols>
  <sheetData>
    <row r="1" spans="1:26" ht="12.75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5">
      <c r="A2" s="74" t="s">
        <v>1</v>
      </c>
      <c r="B2" s="75"/>
      <c r="C2" s="75"/>
      <c r="D2" s="75"/>
      <c r="E2" s="75"/>
      <c r="F2" s="75"/>
      <c r="G2" s="75"/>
      <c r="H2" s="7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76" t="s">
        <v>51</v>
      </c>
      <c r="B3" s="75"/>
      <c r="C3" s="75"/>
      <c r="D3" s="75"/>
      <c r="E3" s="75"/>
      <c r="F3" s="75"/>
      <c r="G3" s="75"/>
      <c r="H3" s="7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thickBot="1" x14ac:dyDescent="0.3">
      <c r="A4" s="3"/>
      <c r="B4" s="3"/>
      <c r="C4" s="4" t="s">
        <v>2</v>
      </c>
      <c r="D4" s="4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thickBot="1" x14ac:dyDescent="0.3">
      <c r="A5" s="5" t="s">
        <v>3</v>
      </c>
      <c r="B5" s="6"/>
      <c r="C5" s="6"/>
      <c r="D5" s="6"/>
      <c r="E5" s="5" t="s">
        <v>4</v>
      </c>
      <c r="F5" s="7"/>
      <c r="G5" s="8"/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thickBot="1" x14ac:dyDescent="0.3">
      <c r="A6" s="10"/>
      <c r="B6" s="11" t="s">
        <v>5</v>
      </c>
      <c r="C6" s="11" t="s">
        <v>3</v>
      </c>
      <c r="D6" s="12" t="s">
        <v>6</v>
      </c>
      <c r="E6" s="10"/>
      <c r="F6" s="13" t="s">
        <v>5</v>
      </c>
      <c r="G6" s="11" t="s">
        <v>4</v>
      </c>
      <c r="H6" s="14" t="s">
        <v>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15"/>
      <c r="B7" s="16"/>
      <c r="C7" s="16"/>
      <c r="D7" s="17"/>
      <c r="E7" s="18"/>
      <c r="F7" s="19"/>
      <c r="G7" s="20"/>
      <c r="H7" s="2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22" t="s">
        <v>7</v>
      </c>
      <c r="B8" s="23">
        <v>9045350</v>
      </c>
      <c r="C8" s="24">
        <v>9062424</v>
      </c>
      <c r="D8" s="25"/>
      <c r="E8" s="26" t="s">
        <v>8</v>
      </c>
      <c r="F8" s="27">
        <f>(5667*780)*12</f>
        <v>53043120</v>
      </c>
      <c r="G8" s="28">
        <f>4250250+13260780+4420260+4420260+4420260+4420260+4420260+4420260+4420260+4420260+4420260</f>
        <v>57293370</v>
      </c>
      <c r="H8" s="29">
        <f>+G8/F8</f>
        <v>1.0801282051282051</v>
      </c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30"/>
      <c r="B9" s="23"/>
      <c r="C9" s="24"/>
      <c r="D9" s="25"/>
      <c r="E9" s="31" t="s">
        <v>9</v>
      </c>
      <c r="F9" s="32"/>
      <c r="G9" s="28"/>
      <c r="H9" s="2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30"/>
      <c r="B10" s="23"/>
      <c r="C10" s="24"/>
      <c r="D10" s="25"/>
      <c r="E10" s="26" t="s">
        <v>10</v>
      </c>
      <c r="F10" s="33">
        <f>(5667*380)</f>
        <v>2153460</v>
      </c>
      <c r="G10" s="28">
        <v>2153460</v>
      </c>
      <c r="H10" s="29">
        <f>+G10/F10</f>
        <v>1</v>
      </c>
      <c r="I10" s="1"/>
      <c r="J10" s="4"/>
      <c r="K10" s="3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26"/>
      <c r="B11" s="23"/>
      <c r="C11" s="24"/>
      <c r="D11" s="25"/>
      <c r="E11" s="31" t="s">
        <v>39</v>
      </c>
      <c r="F11" s="32"/>
      <c r="G11" s="28"/>
      <c r="H11" s="29"/>
      <c r="I11" s="1"/>
      <c r="J11" s="3"/>
      <c r="K11" s="3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35" t="s">
        <v>11</v>
      </c>
      <c r="B12" s="23">
        <f>(5667*1300)*12</f>
        <v>88405200</v>
      </c>
      <c r="C12" s="24">
        <f>9587700+7078712+64600+14237384+836816+7328120+119800+12340160+218250+13600220+229650+6819430+4073270+4070300+6852300+7076340+9843300</f>
        <v>104376352</v>
      </c>
      <c r="D12" s="25">
        <f>+C12/B12</f>
        <v>1.1806585133001226</v>
      </c>
      <c r="E12" s="26" t="s">
        <v>12</v>
      </c>
      <c r="F12" s="32">
        <f>+B24</f>
        <v>13800000</v>
      </c>
      <c r="G12" s="28">
        <f>9000000+2860000</f>
        <v>11860000</v>
      </c>
      <c r="H12" s="29">
        <f>+G12/F12</f>
        <v>0.85942028985507246</v>
      </c>
      <c r="I12" s="1"/>
      <c r="J12" s="3"/>
      <c r="K12" s="3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26" t="s">
        <v>13</v>
      </c>
      <c r="B13" s="23"/>
      <c r="C13" s="24"/>
      <c r="D13" s="25"/>
      <c r="E13" s="26"/>
      <c r="F13" s="32"/>
      <c r="G13" s="28"/>
      <c r="H13" s="29"/>
      <c r="I13" s="3"/>
      <c r="J13" s="3"/>
      <c r="K13" s="3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26"/>
      <c r="B14" s="23"/>
      <c r="C14" s="24"/>
      <c r="D14" s="25"/>
      <c r="E14" s="26" t="s">
        <v>14</v>
      </c>
      <c r="F14" s="32">
        <f>(5667*52)*12</f>
        <v>3536208</v>
      </c>
      <c r="G14" s="28">
        <f>283350+884052+294684+294684+294684+294684+294684+294684+294684+294684+294684</f>
        <v>3819558</v>
      </c>
      <c r="H14" s="29">
        <f>+G14/F14</f>
        <v>1.0801282051282051</v>
      </c>
      <c r="I14" s="3"/>
      <c r="J14" s="4"/>
      <c r="K14" s="3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30"/>
      <c r="B15" s="23"/>
      <c r="C15" s="24"/>
      <c r="D15" s="25"/>
      <c r="E15" s="31" t="s">
        <v>15</v>
      </c>
      <c r="F15" s="32"/>
      <c r="G15" s="28"/>
      <c r="H15" s="29"/>
      <c r="I15" s="3"/>
      <c r="J15" s="3"/>
      <c r="K15" s="3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30"/>
      <c r="B16" s="23"/>
      <c r="C16" s="24"/>
      <c r="D16" s="25"/>
      <c r="E16" s="26" t="s">
        <v>16</v>
      </c>
      <c r="F16" s="32">
        <f>250000*12</f>
        <v>3000000</v>
      </c>
      <c r="G16" s="28">
        <f>500000+500000+250000+500000+500000+250000+500000</f>
        <v>3000000</v>
      </c>
      <c r="H16" s="29">
        <f>+G16/F16</f>
        <v>1</v>
      </c>
      <c r="I16" s="3"/>
      <c r="J16" s="3"/>
      <c r="K16" s="3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26"/>
      <c r="B17" s="23"/>
      <c r="C17" s="24"/>
      <c r="D17" s="25"/>
      <c r="E17" s="31" t="s">
        <v>17</v>
      </c>
      <c r="F17" s="32"/>
      <c r="G17" s="28"/>
      <c r="H17" s="29"/>
      <c r="I17" s="3"/>
      <c r="J17" s="4"/>
      <c r="K17" s="3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26" t="s">
        <v>18</v>
      </c>
      <c r="B18" s="23">
        <f>(5667*380)</f>
        <v>2153460</v>
      </c>
      <c r="C18" s="24">
        <f>214970+464258+470600+57260+486240+339490+139490+33440+71820+55860</f>
        <v>2333428</v>
      </c>
      <c r="D18" s="25">
        <f>+C18/B18</f>
        <v>1.0835715546144344</v>
      </c>
      <c r="E18" s="37" t="s">
        <v>19</v>
      </c>
      <c r="F18" s="38">
        <v>1000000</v>
      </c>
      <c r="G18" s="28">
        <v>0</v>
      </c>
      <c r="H18" s="29">
        <v>0</v>
      </c>
      <c r="I18" s="3"/>
      <c r="J18" s="3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26" t="s">
        <v>40</v>
      </c>
      <c r="B19" s="23"/>
      <c r="C19" s="36"/>
      <c r="D19" s="25"/>
      <c r="E19" s="26"/>
      <c r="F19" s="40"/>
      <c r="G19" s="28"/>
      <c r="H19" s="25"/>
      <c r="I19" s="3"/>
      <c r="J19" s="3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30"/>
      <c r="B20" s="23"/>
      <c r="C20" s="36"/>
      <c r="D20" s="25"/>
      <c r="E20" s="26" t="s">
        <v>43</v>
      </c>
      <c r="F20" s="40">
        <f>(20000*7)*12</f>
        <v>1680000</v>
      </c>
      <c r="G20" s="28">
        <f>245000+490000+245000+140000+260000+160000+120000+160000+140000+140000+140000</f>
        <v>2240000</v>
      </c>
      <c r="H20" s="29">
        <f>+G20/F20</f>
        <v>1.3333333333333333</v>
      </c>
      <c r="I20" s="3" t="s">
        <v>50</v>
      </c>
      <c r="J20" s="3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26"/>
      <c r="B21" s="23"/>
      <c r="C21" s="36"/>
      <c r="D21" s="25"/>
      <c r="E21" s="31" t="s">
        <v>41</v>
      </c>
      <c r="F21" s="32"/>
      <c r="G21" s="28"/>
      <c r="H21" s="29"/>
      <c r="I21" s="3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30"/>
      <c r="B22" s="23"/>
      <c r="C22" s="36"/>
      <c r="D22" s="25"/>
      <c r="E22" s="26" t="s">
        <v>20</v>
      </c>
      <c r="F22" s="40">
        <v>1500000</v>
      </c>
      <c r="G22" s="28">
        <f>27200+9850+164000+30590+174597+158459+136316+15997+19998+26950+16000+17015</f>
        <v>796972</v>
      </c>
      <c r="H22" s="29">
        <f>+G22/F22</f>
        <v>0.53131466666666671</v>
      </c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30"/>
      <c r="B23" s="23"/>
      <c r="C23" s="24"/>
      <c r="D23" s="25"/>
      <c r="E23" s="26"/>
      <c r="F23" s="40"/>
      <c r="G23" s="28"/>
      <c r="H23" s="25"/>
      <c r="I23" s="3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26" t="s">
        <v>21</v>
      </c>
      <c r="B24" s="23">
        <f>60*230000</f>
        <v>13800000</v>
      </c>
      <c r="C24" s="24">
        <f>140000+8660000+2704000+60000+30000+26000</f>
        <v>11620000</v>
      </c>
      <c r="D24" s="25">
        <f>+C24/B24</f>
        <v>0.84202898550724636</v>
      </c>
      <c r="E24" s="26" t="s">
        <v>22</v>
      </c>
      <c r="F24" s="40">
        <f>(5500*7)*11*13</f>
        <v>5505500</v>
      </c>
      <c r="G24" s="28">
        <f>183500+416500+66000+957000+638000+533500+682000+231000+462000+220000+560500+291500+52000</f>
        <v>5293500</v>
      </c>
      <c r="H24" s="29">
        <f>+G24/F24</f>
        <v>0.96149305240214333</v>
      </c>
      <c r="I24" s="3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26" t="s">
        <v>23</v>
      </c>
      <c r="B25" s="23"/>
      <c r="C25" s="24"/>
      <c r="D25" s="25"/>
      <c r="E25" s="41" t="s">
        <v>24</v>
      </c>
      <c r="F25" s="40"/>
      <c r="G25" s="28"/>
      <c r="H25" s="25"/>
      <c r="I25" s="3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42" t="s">
        <v>25</v>
      </c>
      <c r="B26" s="23"/>
      <c r="C26" s="24"/>
      <c r="D26" s="25"/>
      <c r="E26" s="26" t="s">
        <v>26</v>
      </c>
      <c r="F26" s="40">
        <f>(7000*7)*11*13</f>
        <v>7007000</v>
      </c>
      <c r="G26" s="28">
        <f>173500+302500+50000+824000+707000+567000+756000+224000+469000+245000+588000+308000+44000</f>
        <v>5258000</v>
      </c>
      <c r="H26" s="29">
        <f>+G26/F26</f>
        <v>0.75039246467817899</v>
      </c>
      <c r="I26" s="3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30"/>
      <c r="B27" s="23"/>
      <c r="C27" s="24"/>
      <c r="D27" s="25"/>
      <c r="E27" s="43" t="s">
        <v>42</v>
      </c>
      <c r="F27" s="40"/>
      <c r="G27" s="44"/>
      <c r="H27" s="25"/>
      <c r="I27" s="3"/>
      <c r="J27" s="4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30" t="s">
        <v>46</v>
      </c>
      <c r="B28" s="23"/>
      <c r="C28" s="24"/>
      <c r="D28" s="25"/>
      <c r="E28" s="26" t="s">
        <v>27</v>
      </c>
      <c r="F28" s="46">
        <v>5000000</v>
      </c>
      <c r="G28" s="28">
        <f>21000+37500+37500+60000+75000+100000</f>
        <v>331000</v>
      </c>
      <c r="H28" s="29">
        <f>+G28/F28</f>
        <v>6.6199999999999995E-2</v>
      </c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30" t="s">
        <v>47</v>
      </c>
      <c r="B29" s="23">
        <v>0</v>
      </c>
      <c r="C29" s="24">
        <v>100000</v>
      </c>
      <c r="D29" s="25"/>
      <c r="E29" s="26"/>
      <c r="F29" s="40"/>
      <c r="G29" s="28"/>
      <c r="H29" s="25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26" t="s">
        <v>28</v>
      </c>
      <c r="B30" s="23" t="s">
        <v>28</v>
      </c>
      <c r="C30" s="24"/>
      <c r="D30" s="25"/>
      <c r="E30" s="26" t="s">
        <v>29</v>
      </c>
      <c r="F30" s="46">
        <v>7500000</v>
      </c>
      <c r="G30" s="28">
        <f>546000+145000+210000+210000+611000+990000+315000+336250+372400+540000+917000</f>
        <v>5192650</v>
      </c>
      <c r="H30" s="29">
        <f>+G30/F30</f>
        <v>0.69235333333333338</v>
      </c>
      <c r="I30" s="3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30" t="s">
        <v>48</v>
      </c>
      <c r="B31" s="23"/>
      <c r="C31" s="24">
        <v>30000</v>
      </c>
      <c r="D31" s="25"/>
      <c r="E31" s="35" t="s">
        <v>30</v>
      </c>
      <c r="F31" s="47"/>
      <c r="G31" s="28"/>
      <c r="H31" s="25"/>
      <c r="I31" s="3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30"/>
      <c r="B32" s="23"/>
      <c r="C32" s="24"/>
      <c r="D32" s="25"/>
      <c r="E32" s="26" t="s">
        <v>31</v>
      </c>
      <c r="F32" s="40">
        <v>4000000</v>
      </c>
      <c r="G32" s="28">
        <f>348065+25585+25585</f>
        <v>399235</v>
      </c>
      <c r="H32" s="29">
        <f>+G32/F32</f>
        <v>9.9808750000000002E-2</v>
      </c>
      <c r="I32" s="3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30"/>
      <c r="B33" s="48"/>
      <c r="C33" s="49"/>
      <c r="D33" s="25"/>
      <c r="E33" s="26"/>
      <c r="F33" s="40"/>
      <c r="G33" s="28"/>
      <c r="H33" s="25"/>
      <c r="I33" s="3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30"/>
      <c r="B34" s="48"/>
      <c r="C34" s="49"/>
      <c r="D34" s="25"/>
      <c r="E34" s="26" t="s">
        <v>32</v>
      </c>
      <c r="F34" s="46">
        <v>4478722</v>
      </c>
      <c r="G34" s="28">
        <f>200000+50000+57600+457120+450000+39840+306800</f>
        <v>1561360</v>
      </c>
      <c r="H34" s="29">
        <f>+G34/F34</f>
        <v>0.34861730645483241</v>
      </c>
      <c r="I34" s="39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30"/>
      <c r="B35" s="48"/>
      <c r="C35" s="49"/>
      <c r="D35" s="25"/>
      <c r="E35" s="26"/>
      <c r="F35" s="40"/>
      <c r="G35" s="28"/>
      <c r="H35" s="25"/>
      <c r="I35" s="3"/>
      <c r="J35" s="3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50"/>
      <c r="B36" s="51"/>
      <c r="C36" s="52"/>
      <c r="D36" s="53"/>
      <c r="E36" s="54" t="s">
        <v>33</v>
      </c>
      <c r="F36" s="55">
        <v>200000</v>
      </c>
      <c r="G36" s="28">
        <v>0</v>
      </c>
      <c r="H36" s="29">
        <f>+G36/F36</f>
        <v>0</v>
      </c>
      <c r="I36" s="3"/>
      <c r="J36" s="3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50"/>
      <c r="B37" s="51"/>
      <c r="C37" s="52"/>
      <c r="D37" s="53"/>
      <c r="E37" s="54"/>
      <c r="F37" s="55"/>
      <c r="G37" s="56"/>
      <c r="H37" s="53"/>
      <c r="I37" s="3"/>
      <c r="J37" s="3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50"/>
      <c r="B38" s="51"/>
      <c r="C38" s="52"/>
      <c r="D38" s="53"/>
      <c r="E38" s="57" t="s">
        <v>28</v>
      </c>
      <c r="F38" s="58" t="s">
        <v>28</v>
      </c>
      <c r="G38" s="56"/>
      <c r="H38" s="53">
        <v>0</v>
      </c>
      <c r="I38" s="3"/>
      <c r="J38" s="3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thickBot="1" x14ac:dyDescent="0.3">
      <c r="A39" s="50"/>
      <c r="B39" s="59"/>
      <c r="C39" s="52"/>
      <c r="D39" s="60"/>
      <c r="E39" s="54"/>
      <c r="F39" s="61"/>
      <c r="G39" s="56"/>
      <c r="H39" s="53"/>
      <c r="I39" s="3"/>
      <c r="J39" s="3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thickBot="1" x14ac:dyDescent="0.3">
      <c r="A40" s="62" t="s">
        <v>34</v>
      </c>
      <c r="B40" s="63">
        <f>SUM(B7:B39)</f>
        <v>113404010</v>
      </c>
      <c r="C40" s="64">
        <f>SUM(C7:C39)</f>
        <v>127522204</v>
      </c>
      <c r="D40" s="65">
        <f>+C40/B40</f>
        <v>1.1244946629312313</v>
      </c>
      <c r="E40" s="62" t="s">
        <v>34</v>
      </c>
      <c r="F40" s="66">
        <f>SUM(F7:F39)</f>
        <v>113404010</v>
      </c>
      <c r="G40" s="66">
        <f>SUM(G7:G39)</f>
        <v>99199105</v>
      </c>
      <c r="H40" s="67">
        <f>+G40/F40</f>
        <v>0.87474071684061261</v>
      </c>
      <c r="I40" s="3"/>
      <c r="J40" s="3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3"/>
      <c r="B41" s="3"/>
      <c r="C41" s="3"/>
      <c r="D41" s="3"/>
      <c r="E41" s="72" t="s">
        <v>49</v>
      </c>
      <c r="F41" s="71">
        <f>+C40-G40</f>
        <v>28323099</v>
      </c>
      <c r="G41" s="3"/>
      <c r="H41" s="3"/>
      <c r="I41" s="39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3"/>
      <c r="B42" s="3"/>
      <c r="C42" s="3"/>
      <c r="D42" s="3"/>
      <c r="E42" s="72" t="s">
        <v>44</v>
      </c>
      <c r="F42" s="73">
        <v>28316060</v>
      </c>
      <c r="G42" s="3"/>
      <c r="H42" s="3"/>
      <c r="I42" s="39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3"/>
      <c r="B43" s="3"/>
      <c r="C43" s="3"/>
      <c r="D43" s="3"/>
      <c r="E43" s="72" t="s">
        <v>45</v>
      </c>
      <c r="F43" s="71">
        <f>+F41-F42</f>
        <v>7039</v>
      </c>
      <c r="G43" s="3"/>
      <c r="H43" s="3"/>
      <c r="I43" s="39"/>
      <c r="J43" s="6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70" customFormat="1" ht="12.75" customHeight="1" x14ac:dyDescent="0.25">
      <c r="A44" s="3"/>
      <c r="B44" s="3"/>
      <c r="C44" s="3"/>
      <c r="D44" s="3"/>
      <c r="E44" s="72"/>
      <c r="F44" s="71"/>
      <c r="G44" s="3"/>
      <c r="H44" s="3"/>
      <c r="I44" s="39"/>
      <c r="J44" s="6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4" t="s">
        <v>35</v>
      </c>
      <c r="B45" s="4"/>
      <c r="C45" s="69"/>
      <c r="D45" s="3"/>
      <c r="E45" s="74" t="s">
        <v>36</v>
      </c>
      <c r="F45" s="75"/>
      <c r="G45" s="75"/>
      <c r="H45" s="75"/>
      <c r="I45" s="3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74" t="s">
        <v>37</v>
      </c>
      <c r="B46" s="75"/>
      <c r="C46" s="69"/>
      <c r="D46" s="3"/>
      <c r="E46" s="74" t="s">
        <v>38</v>
      </c>
      <c r="F46" s="75"/>
      <c r="G46" s="75"/>
      <c r="H46" s="75"/>
      <c r="I46" s="3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sheetProtection algorithmName="SHA-512" hashValue="mUroMqkMUkbWkAaHGpmPXWDNI4K/d6xiXXrQl5r4afenFepuYTRdRMDF0mnebYIDawcNXRwPwhj0cHkZVAYkog==" saltValue="JqqFx09+fXW1BoKPeGaWYg==" spinCount="100000" sheet="1" objects="1" scenarios="1"/>
  <mergeCells count="6">
    <mergeCell ref="A1:H1"/>
    <mergeCell ref="A2:H2"/>
    <mergeCell ref="A3:H3"/>
    <mergeCell ref="E45:H45"/>
    <mergeCell ref="A46:B46"/>
    <mergeCell ref="E46:H46"/>
  </mergeCells>
  <pageMargins left="0.70866141732283472" right="0.70866141732283472" top="0.74803149606299213" bottom="0.74803149606299213" header="0.31496062992125984" footer="0.31496062992125984"/>
  <pageSetup scale="75"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Vasquez Bustos</dc:creator>
  <cp:lastModifiedBy>Ges 1</cp:lastModifiedBy>
  <cp:lastPrinted>2019-07-09T15:17:22Z</cp:lastPrinted>
  <dcterms:created xsi:type="dcterms:W3CDTF">2019-03-05T15:37:52Z</dcterms:created>
  <dcterms:modified xsi:type="dcterms:W3CDTF">2020-01-03T13:54:30Z</dcterms:modified>
</cp:coreProperties>
</file>